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7956" activeTab="0"/>
  </bookViews>
  <sheets>
    <sheet name="kalkulátor" sheetId="1" r:id="rId1"/>
    <sheet name="mellékszámít" sheetId="2" state="hidden" r:id="rId2"/>
    <sheet name="mellékszám" sheetId="3" state="hidden" r:id="rId3"/>
  </sheets>
  <definedNames>
    <definedName name="_xlnm.Print_Area" localSheetId="0">'kalkulátor'!$A$1:$E$25</definedName>
  </definedNames>
  <calcPr fullCalcOnLoad="1"/>
</workbook>
</file>

<file path=xl/sharedStrings.xml><?xml version="1.0" encoding="utf-8"?>
<sst xmlns="http://schemas.openxmlformats.org/spreadsheetml/2006/main" count="202" uniqueCount="74">
  <si>
    <t>Mérőállás jelenleg:</t>
  </si>
  <si>
    <t>Debrecen</t>
  </si>
  <si>
    <t>Számlázási időszak:</t>
  </si>
  <si>
    <t>Válasza ki a soron következő számlázási időszakot!</t>
  </si>
  <si>
    <t>Település:</t>
  </si>
  <si>
    <t>1.</t>
  </si>
  <si>
    <t>2.</t>
  </si>
  <si>
    <t>3.</t>
  </si>
  <si>
    <t>4.</t>
  </si>
  <si>
    <t>5.</t>
  </si>
  <si>
    <t>január-február</t>
  </si>
  <si>
    <t>február-március</t>
  </si>
  <si>
    <t>március-április</t>
  </si>
  <si>
    <t>május-június</t>
  </si>
  <si>
    <t>július-augusztus</t>
  </si>
  <si>
    <t>augusztus-szeptember</t>
  </si>
  <si>
    <t>szeptember-október</t>
  </si>
  <si>
    <t>október-november</t>
  </si>
  <si>
    <t>november-december</t>
  </si>
  <si>
    <t>6.</t>
  </si>
  <si>
    <t>7.</t>
  </si>
  <si>
    <t>8.</t>
  </si>
  <si>
    <t>díj 2013. I. félév</t>
  </si>
  <si>
    <t>díj 2013. II. félév</t>
  </si>
  <si>
    <t>Lakossági díjkalkulátor mérőóra-állás megadásával</t>
  </si>
  <si>
    <t>Lakossági díjkalkulátor fogyasztás megadásával</t>
  </si>
  <si>
    <t>ivóvíz</t>
  </si>
  <si>
    <t>nem volt</t>
  </si>
  <si>
    <t>9.</t>
  </si>
  <si>
    <t>10.</t>
  </si>
  <si>
    <t>13-20</t>
  </si>
  <si>
    <t>25-32</t>
  </si>
  <si>
    <t>40-65</t>
  </si>
  <si>
    <t>80-125</t>
  </si>
  <si>
    <t>150-</t>
  </si>
  <si>
    <t>Szolgáltatások:</t>
  </si>
  <si>
    <t>vízterhelési díj</t>
  </si>
  <si>
    <t>víz alapdíj</t>
  </si>
  <si>
    <t>Fogyasztástól függő díj</t>
  </si>
  <si>
    <t>Számla összge nettó</t>
  </si>
  <si>
    <t>Alapdíj összesen</t>
  </si>
  <si>
    <t>Fogyasztástól függő díj összesen</t>
  </si>
  <si>
    <t>Számla összge bruttó II. félév</t>
  </si>
  <si>
    <t>Számla végösszege</t>
  </si>
  <si>
    <t>Számla összege bruttó I. félév</t>
  </si>
  <si>
    <t>Számla végösszege jún-júl</t>
  </si>
  <si>
    <t>Számla végösszege I. félév</t>
  </si>
  <si>
    <t>Számla végösszege II. félév</t>
  </si>
  <si>
    <t>június-július</t>
  </si>
  <si>
    <t>I.</t>
  </si>
  <si>
    <t>II.</t>
  </si>
  <si>
    <t>ivóvíz és szennyvíz</t>
  </si>
  <si>
    <t>szennyvíz</t>
  </si>
  <si>
    <t>szennyvíz alapdíj</t>
  </si>
  <si>
    <t>Válasszon szolgáltatást!</t>
  </si>
  <si>
    <t>Mérőóra csere:</t>
  </si>
  <si>
    <t>Kitöltendő mezők</t>
  </si>
  <si>
    <t>Válassza ki a soron következő számlázási időszakot!</t>
  </si>
  <si>
    <t>hó</t>
  </si>
  <si>
    <t xml:space="preserve">Mérőállás az előző:   </t>
  </si>
  <si>
    <t>Fizetendő számlaösszeg:</t>
  </si>
  <si>
    <t>Ft</t>
  </si>
  <si>
    <r>
      <t>m</t>
    </r>
    <r>
      <rPr>
        <vertAlign val="superscript"/>
        <sz val="11"/>
        <color indexed="8"/>
        <rFont val="Calibri"/>
        <family val="2"/>
      </rPr>
      <t>3</t>
    </r>
  </si>
  <si>
    <t>április-május</t>
  </si>
  <si>
    <t>Elszámolandó mennyiség:</t>
  </si>
  <si>
    <t>A 2013. január 1-jétől érvényes, 27%-os áfával kalkulált bruttó összeg, tájékoztató adat.</t>
  </si>
  <si>
    <t>11.</t>
  </si>
  <si>
    <t>A kiválasztás: A kék cellákba belekattintva megjelenik a jobb oldali nyíl, a legördülő menü.</t>
  </si>
  <si>
    <t>A felhasználási helynek megfelelő település neve.</t>
  </si>
  <si>
    <t>Mérő átmérője:</t>
  </si>
  <si>
    <t>mm</t>
  </si>
  <si>
    <t>Amennyiben ismeri a korábbi és a jelenlegi mérőállást, kérjük, az I. kalkulátort használja,
ha az elmúlt időszak fogyasztási mennyiségét ismeri, akkor a II. kalkulátort használja!</t>
  </si>
  <si>
    <t>Válassza ki a mérő átmérőjét az alapdíj számításához! (A 13-20 mm a leggyakrabban előforduló átmérő.)</t>
  </si>
  <si>
    <t xml:space="preserve">Debreceni Vízmű Zrt.         Ivóvíz és szennyvíz szolgáltatásért fizetendő díj
Debrecen                                     előzetes díjkalkulátor         2013. év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</si>
</sst>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.5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3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4" xfId="0" applyFont="1" applyFill="1" applyBorder="1" applyAlignment="1" applyProtection="1">
      <alignment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12" borderId="12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0" fillId="12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45" fillId="0" borderId="0" xfId="0" applyFont="1" applyAlignment="1">
      <alignment/>
    </xf>
    <xf numFmtId="0" fontId="3" fillId="0" borderId="16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ont>
        <color rgb="FFC00000"/>
      </font>
    </dxf>
    <dxf>
      <font>
        <color theme="0"/>
      </font>
    </dxf>
    <dxf>
      <font>
        <color theme="0"/>
      </font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28125" style="1" customWidth="1"/>
    <col min="2" max="2" width="25.140625" style="1" customWidth="1"/>
    <col min="3" max="3" width="23.7109375" style="3" customWidth="1"/>
    <col min="4" max="4" width="6.7109375" style="4" customWidth="1"/>
    <col min="5" max="5" width="87.28125" style="23" customWidth="1"/>
    <col min="6" max="6" width="32.7109375" style="1" customWidth="1"/>
    <col min="7" max="7" width="22.421875" style="1" customWidth="1"/>
    <col min="8" max="8" width="9.7109375" style="1" customWidth="1"/>
    <col min="9" max="9" width="22.421875" style="1" customWidth="1"/>
    <col min="10" max="10" width="4.7109375" style="1" customWidth="1"/>
    <col min="11" max="11" width="4.421875" style="1" customWidth="1"/>
    <col min="12" max="16384" width="8.8515625" style="1" customWidth="1"/>
  </cols>
  <sheetData>
    <row r="1" spans="1:27" ht="27.75" customHeight="1">
      <c r="A1" s="46" t="s">
        <v>73</v>
      </c>
      <c r="B1" s="47"/>
      <c r="C1" s="47"/>
      <c r="D1" s="47"/>
      <c r="E1" s="47"/>
      <c r="F1" s="37"/>
      <c r="G1" s="39" t="s">
        <v>51</v>
      </c>
      <c r="H1" s="39" t="s">
        <v>30</v>
      </c>
      <c r="I1" s="39" t="s">
        <v>10</v>
      </c>
      <c r="J1" s="39">
        <f aca="true" t="shared" si="0" ref="J1:J11">IF($C$8=I1,1,)</f>
        <v>0</v>
      </c>
      <c r="K1" s="39">
        <f>SUM(J1:J5)</f>
        <v>0</v>
      </c>
      <c r="L1" s="39">
        <f>IF($C$22=I1,1,)</f>
        <v>0</v>
      </c>
      <c r="M1" s="39">
        <f>SUM(L1:L5)</f>
        <v>0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36" customHeight="1">
      <c r="A2" s="43" t="s">
        <v>71</v>
      </c>
      <c r="B2" s="44"/>
      <c r="C2" s="44"/>
      <c r="D2" s="44"/>
      <c r="E2" s="45"/>
      <c r="F2" s="37"/>
      <c r="G2" s="39" t="s">
        <v>26</v>
      </c>
      <c r="H2" s="39" t="s">
        <v>31</v>
      </c>
      <c r="I2" s="39" t="s">
        <v>11</v>
      </c>
      <c r="J2" s="39">
        <f t="shared" si="0"/>
        <v>0</v>
      </c>
      <c r="K2" s="39"/>
      <c r="L2" s="39">
        <f aca="true" t="shared" si="1" ref="L2:L11">IF($C$22=I2,1,)</f>
        <v>0</v>
      </c>
      <c r="M2" s="39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3:27" ht="13.5" customHeight="1">
      <c r="C3" s="36" t="s">
        <v>56</v>
      </c>
      <c r="E3" s="23" t="s">
        <v>67</v>
      </c>
      <c r="F3" s="37"/>
      <c r="G3" s="39" t="s">
        <v>52</v>
      </c>
      <c r="H3" s="39" t="s">
        <v>32</v>
      </c>
      <c r="I3" s="39" t="s">
        <v>12</v>
      </c>
      <c r="J3" s="39">
        <f t="shared" si="0"/>
        <v>0</v>
      </c>
      <c r="K3" s="39"/>
      <c r="L3" s="39">
        <f t="shared" si="1"/>
        <v>0</v>
      </c>
      <c r="M3" s="39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5.75" customHeight="1">
      <c r="A4" s="19" t="s">
        <v>49</v>
      </c>
      <c r="B4" s="2" t="s">
        <v>24</v>
      </c>
      <c r="F4" s="37"/>
      <c r="G4" s="39"/>
      <c r="H4" s="39" t="s">
        <v>33</v>
      </c>
      <c r="I4" s="39" t="s">
        <v>63</v>
      </c>
      <c r="J4" s="39">
        <f t="shared" si="0"/>
        <v>0</v>
      </c>
      <c r="K4" s="39"/>
      <c r="L4" s="39">
        <f t="shared" si="1"/>
        <v>0</v>
      </c>
      <c r="M4" s="39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5.75" customHeight="1">
      <c r="A5" s="23" t="s">
        <v>5</v>
      </c>
      <c r="B5" s="24" t="s">
        <v>4</v>
      </c>
      <c r="C5" s="38" t="s">
        <v>1</v>
      </c>
      <c r="E5" s="23" t="s">
        <v>68</v>
      </c>
      <c r="F5" s="37"/>
      <c r="G5" s="39"/>
      <c r="H5" s="39" t="s">
        <v>34</v>
      </c>
      <c r="I5" s="39" t="s">
        <v>13</v>
      </c>
      <c r="J5" s="39">
        <f t="shared" si="0"/>
        <v>0</v>
      </c>
      <c r="K5" s="39"/>
      <c r="L5" s="39">
        <f t="shared" si="1"/>
        <v>0</v>
      </c>
      <c r="M5" s="39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5" customHeight="1">
      <c r="A6" s="23" t="s">
        <v>6</v>
      </c>
      <c r="B6" s="24" t="s">
        <v>35</v>
      </c>
      <c r="C6" s="28" t="s">
        <v>51</v>
      </c>
      <c r="D6" s="23"/>
      <c r="E6" s="23" t="s">
        <v>54</v>
      </c>
      <c r="F6" s="37"/>
      <c r="G6" s="39"/>
      <c r="H6" s="39"/>
      <c r="I6" s="39" t="s">
        <v>48</v>
      </c>
      <c r="J6" s="39">
        <f t="shared" si="0"/>
        <v>1</v>
      </c>
      <c r="K6" s="39">
        <f>SUM(J6)</f>
        <v>1</v>
      </c>
      <c r="L6" s="39">
        <f t="shared" si="1"/>
        <v>1</v>
      </c>
      <c r="M6" s="39">
        <f>SUM(L6)</f>
        <v>1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5" customHeight="1">
      <c r="A7" s="23" t="s">
        <v>7</v>
      </c>
      <c r="B7" s="24" t="s">
        <v>69</v>
      </c>
      <c r="C7" s="27" t="s">
        <v>30</v>
      </c>
      <c r="D7" s="33" t="s">
        <v>70</v>
      </c>
      <c r="E7" s="23" t="s">
        <v>72</v>
      </c>
      <c r="F7" s="37"/>
      <c r="G7" s="39"/>
      <c r="H7" s="39"/>
      <c r="I7" s="39" t="s">
        <v>14</v>
      </c>
      <c r="J7" s="39">
        <f t="shared" si="0"/>
        <v>0</v>
      </c>
      <c r="K7" s="39"/>
      <c r="L7" s="39">
        <f t="shared" si="1"/>
        <v>0</v>
      </c>
      <c r="M7" s="39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5" customHeight="1">
      <c r="A8" s="23" t="s">
        <v>8</v>
      </c>
      <c r="B8" s="24" t="s">
        <v>2</v>
      </c>
      <c r="C8" s="28" t="s">
        <v>48</v>
      </c>
      <c r="D8" s="33" t="s">
        <v>58</v>
      </c>
      <c r="E8" s="23" t="s">
        <v>57</v>
      </c>
      <c r="F8" s="37"/>
      <c r="G8" s="39"/>
      <c r="H8" s="39"/>
      <c r="I8" s="39" t="s">
        <v>15</v>
      </c>
      <c r="J8" s="39">
        <f t="shared" si="0"/>
        <v>0</v>
      </c>
      <c r="K8" s="39"/>
      <c r="L8" s="39">
        <f t="shared" si="1"/>
        <v>0</v>
      </c>
      <c r="M8" s="3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5" customHeight="1">
      <c r="A9" s="23" t="s">
        <v>9</v>
      </c>
      <c r="B9" s="24" t="s">
        <v>55</v>
      </c>
      <c r="C9" s="28" t="s">
        <v>27</v>
      </c>
      <c r="D9" s="33"/>
      <c r="F9" s="37"/>
      <c r="G9" s="39"/>
      <c r="H9" s="39"/>
      <c r="I9" s="39" t="s">
        <v>16</v>
      </c>
      <c r="J9" s="39">
        <f t="shared" si="0"/>
        <v>0</v>
      </c>
      <c r="K9" s="39"/>
      <c r="L9" s="39">
        <f t="shared" si="1"/>
        <v>0</v>
      </c>
      <c r="M9" s="39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5" customHeight="1">
      <c r="A10" s="23" t="s">
        <v>19</v>
      </c>
      <c r="B10" s="24">
        <f>IF(C9="volt","Előző mérőóra záró állása:",)</f>
        <v>0</v>
      </c>
      <c r="C10" s="20"/>
      <c r="D10" s="33"/>
      <c r="E10" s="23">
        <f>IF(C9="volt","Írja be az előző mérő záró állását!",)</f>
        <v>0</v>
      </c>
      <c r="F10" s="37"/>
      <c r="G10" s="39"/>
      <c r="H10" s="39"/>
      <c r="I10" s="39" t="s">
        <v>17</v>
      </c>
      <c r="J10" s="39">
        <f t="shared" si="0"/>
        <v>0</v>
      </c>
      <c r="K10" s="39"/>
      <c r="L10" s="39">
        <f t="shared" si="1"/>
        <v>0</v>
      </c>
      <c r="M10" s="39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5" customHeight="1" thickBot="1">
      <c r="A11" s="23" t="s">
        <v>20</v>
      </c>
      <c r="B11" s="24">
        <f>IF(C9="volt","Új mérőóra induló állása:",)</f>
        <v>0</v>
      </c>
      <c r="C11" s="21"/>
      <c r="D11" s="33"/>
      <c r="E11" s="23">
        <f>IF(C9="volt","Írja be az új mérő induló állását!",)</f>
        <v>0</v>
      </c>
      <c r="F11" s="37"/>
      <c r="G11" s="39"/>
      <c r="H11" s="39"/>
      <c r="I11" s="39" t="s">
        <v>18</v>
      </c>
      <c r="J11" s="39">
        <f t="shared" si="0"/>
        <v>0</v>
      </c>
      <c r="K11" s="39">
        <f>SUM(J7:J11)</f>
        <v>0</v>
      </c>
      <c r="L11" s="39">
        <f t="shared" si="1"/>
        <v>0</v>
      </c>
      <c r="M11" s="39">
        <f>SUM(L7:L11)</f>
        <v>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5" customHeight="1">
      <c r="A12" s="23" t="s">
        <v>21</v>
      </c>
      <c r="B12" s="25" t="s">
        <v>59</v>
      </c>
      <c r="C12" s="29"/>
      <c r="D12" s="33"/>
      <c r="E12" s="23" t="str">
        <f>+IF(C12=0,"Írja be az előző mérőállást! (Az előző számla mérőállás mezőjében megtalálja.)",)</f>
        <v>Írja be az előző mérőállást! (Az előző számla mérőállás mezőjében megtalálja.)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5" customHeight="1" thickBot="1">
      <c r="A13" s="23" t="s">
        <v>28</v>
      </c>
      <c r="B13" s="25" t="s">
        <v>0</v>
      </c>
      <c r="C13" s="30"/>
      <c r="D13" s="33"/>
      <c r="E13" s="41" t="str">
        <f>+IF(C13=0,"Írja be a jelenlegi mérőállást!",)</f>
        <v>Írja be a jelenlegi mérőállást!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15" customHeight="1">
      <c r="A14" s="23" t="s">
        <v>29</v>
      </c>
      <c r="B14" s="24" t="s">
        <v>64</v>
      </c>
      <c r="C14" s="40">
        <f>IF(C10+C11=0,ROUND(C13-C12,),C10-C12+C13-C11)</f>
        <v>0</v>
      </c>
      <c r="D14" s="33" t="s">
        <v>62</v>
      </c>
      <c r="E14" s="23">
        <f>IF(OR(C14&lt;0,C14&gt;50),"Ellenőrizze a beírt óraállásokat!",)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5.25" customHeight="1" thickBot="1">
      <c r="A15" s="23"/>
      <c r="B15" s="23"/>
      <c r="C15" s="6"/>
      <c r="D15" s="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8" customHeight="1" thickBot="1">
      <c r="A16" s="23" t="s">
        <v>66</v>
      </c>
      <c r="B16" s="26" t="s">
        <v>60</v>
      </c>
      <c r="C16" s="22">
        <f>IF(C13&lt;&gt;"",mellékszámít!$A$54,)</f>
        <v>0</v>
      </c>
      <c r="D16" s="34" t="s">
        <v>61</v>
      </c>
      <c r="E16" s="42" t="s">
        <v>65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4:27" ht="19.5" customHeight="1">
      <c r="D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5" customHeight="1">
      <c r="A18" s="19" t="s">
        <v>50</v>
      </c>
      <c r="B18" s="2" t="s">
        <v>25</v>
      </c>
      <c r="D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5" customHeight="1">
      <c r="A19" s="23" t="s">
        <v>5</v>
      </c>
      <c r="B19" s="24" t="s">
        <v>4</v>
      </c>
      <c r="C19" s="38" t="s">
        <v>1</v>
      </c>
      <c r="E19" s="23" t="s">
        <v>68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5" customHeight="1">
      <c r="A20" s="23" t="s">
        <v>6</v>
      </c>
      <c r="B20" s="24" t="s">
        <v>35</v>
      </c>
      <c r="C20" s="28" t="s">
        <v>51</v>
      </c>
      <c r="D20" s="33"/>
      <c r="E20" s="23" t="s">
        <v>54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5" customHeight="1">
      <c r="A21" s="23" t="s">
        <v>7</v>
      </c>
      <c r="B21" s="24" t="s">
        <v>69</v>
      </c>
      <c r="C21" s="28" t="s">
        <v>30</v>
      </c>
      <c r="D21" s="33" t="s">
        <v>70</v>
      </c>
      <c r="E21" s="23" t="s">
        <v>72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5" ht="15" customHeight="1" thickBot="1">
      <c r="A22" s="23" t="s">
        <v>8</v>
      </c>
      <c r="B22" s="24" t="s">
        <v>2</v>
      </c>
      <c r="C22" s="31" t="s">
        <v>48</v>
      </c>
      <c r="D22" s="33" t="s">
        <v>58</v>
      </c>
      <c r="E22" s="23" t="s">
        <v>3</v>
      </c>
    </row>
    <row r="23" spans="1:5" ht="15" customHeight="1" thickBot="1">
      <c r="A23" s="23" t="s">
        <v>9</v>
      </c>
      <c r="B23" s="25" t="s">
        <v>64</v>
      </c>
      <c r="C23" s="32"/>
      <c r="D23" s="35" t="s">
        <v>62</v>
      </c>
      <c r="E23" s="23" t="str">
        <f>+IF(C23=0,"Írja be a fogyasztást!",)</f>
        <v>Írja be a fogyasztást!</v>
      </c>
    </row>
    <row r="24" spans="1:4" ht="5.25" customHeight="1" thickBot="1">
      <c r="A24" s="23"/>
      <c r="B24" s="23"/>
      <c r="C24" s="6"/>
      <c r="D24" s="34"/>
    </row>
    <row r="25" spans="1:5" ht="18" customHeight="1" thickBot="1">
      <c r="A25" s="23" t="s">
        <v>19</v>
      </c>
      <c r="B25" s="26" t="s">
        <v>60</v>
      </c>
      <c r="C25" s="22">
        <f>IF(C23&lt;&gt;"",mellékszám!$A$54,)</f>
        <v>0</v>
      </c>
      <c r="D25" s="34" t="s">
        <v>61</v>
      </c>
      <c r="E25" s="42" t="s">
        <v>65</v>
      </c>
    </row>
    <row r="26" spans="3:4" ht="5.25" customHeight="1">
      <c r="C26" s="6"/>
      <c r="D26" s="5"/>
    </row>
    <row r="27" ht="16.5" customHeight="1"/>
  </sheetData>
  <sheetProtection password="DAB7" sheet="1"/>
  <mergeCells count="2">
    <mergeCell ref="A2:E2"/>
    <mergeCell ref="A1:E1"/>
  </mergeCells>
  <conditionalFormatting sqref="B21 C25 E20 E23 C16 B10:B11 E5:E6 B7 D7:E7 E10:E14 D21:E21">
    <cfRule type="cellIs" priority="14" dxfId="7" operator="equal" stopIfTrue="1">
      <formula>0</formula>
    </cfRule>
  </conditionalFormatting>
  <conditionalFormatting sqref="C20 C6">
    <cfRule type="cellIs" priority="5" dxfId="7" operator="equal" stopIfTrue="1">
      <formula>FALSE</formula>
    </cfRule>
  </conditionalFormatting>
  <conditionalFormatting sqref="C10:C11">
    <cfRule type="expression" priority="17" dxfId="3" stopIfTrue="1">
      <formula>$C$9="volt"</formula>
    </cfRule>
  </conditionalFormatting>
  <conditionalFormatting sqref="C7">
    <cfRule type="expression" priority="4" dxfId="3" stopIfTrue="1">
      <formula>#REF!="Debrecen"</formula>
    </cfRule>
  </conditionalFormatting>
  <conditionalFormatting sqref="E19">
    <cfRule type="cellIs" priority="3" dxfId="7" operator="equal" stopIfTrue="1">
      <formula>0</formula>
    </cfRule>
  </conditionalFormatting>
  <conditionalFormatting sqref="E14">
    <cfRule type="cellIs" priority="2" dxfId="7" operator="equal" stopIfTrue="1">
      <formula>0</formula>
    </cfRule>
  </conditionalFormatting>
  <conditionalFormatting sqref="E14">
    <cfRule type="cellIs" priority="1" dxfId="8" operator="notEqual" stopIfTrue="1">
      <formula>0</formula>
    </cfRule>
  </conditionalFormatting>
  <dataValidations count="4">
    <dataValidation type="list" allowBlank="1" showInputMessage="1" showErrorMessage="1" sqref="C20 C6">
      <formula1>$G$1:$G$3</formula1>
    </dataValidation>
    <dataValidation type="list" allowBlank="1" showInputMessage="1" showErrorMessage="1" sqref="C21 C7">
      <formula1>$H$1:$H$5</formula1>
    </dataValidation>
    <dataValidation type="list" allowBlank="1" showInputMessage="1" showErrorMessage="1" sqref="C22 C8">
      <formula1>$I$1:$I$11</formula1>
    </dataValidation>
    <dataValidation type="list" allowBlank="1" showInputMessage="1" showErrorMessage="1" sqref="C9">
      <formula1>"volt,nem volt"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95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9.140625" defaultRowHeight="15"/>
  <cols>
    <col min="1" max="1" width="28.00390625" style="7" customWidth="1"/>
    <col min="2" max="2" width="16.7109375" style="8" customWidth="1"/>
    <col min="3" max="3" width="15.57421875" style="8" customWidth="1"/>
    <col min="4" max="4" width="15.140625" style="8" customWidth="1"/>
    <col min="5" max="16384" width="8.8515625" style="7" customWidth="1"/>
  </cols>
  <sheetData>
    <row r="1" spans="2:4" ht="13.5">
      <c r="B1" s="16">
        <v>1</v>
      </c>
      <c r="C1" s="16">
        <v>2</v>
      </c>
      <c r="D1" s="16">
        <v>3</v>
      </c>
    </row>
    <row r="2" spans="2:4" ht="13.5">
      <c r="B2" s="7" t="s">
        <v>1</v>
      </c>
      <c r="C2" s="7" t="s">
        <v>1</v>
      </c>
      <c r="D2" s="7" t="s">
        <v>1</v>
      </c>
    </row>
    <row r="3" spans="1:4" ht="13.5">
      <c r="A3" s="11" t="s">
        <v>22</v>
      </c>
      <c r="B3" s="8" t="s">
        <v>51</v>
      </c>
      <c r="C3" s="8" t="s">
        <v>26</v>
      </c>
      <c r="D3" s="8" t="s">
        <v>52</v>
      </c>
    </row>
    <row r="4" spans="1:4" ht="13.5">
      <c r="A4" s="7" t="s">
        <v>26</v>
      </c>
      <c r="B4" s="9">
        <v>244.9</v>
      </c>
      <c r="C4" s="9">
        <v>244.9</v>
      </c>
      <c r="D4" s="10"/>
    </row>
    <row r="5" spans="1:4" ht="13.5">
      <c r="A5" s="7" t="s">
        <v>52</v>
      </c>
      <c r="B5" s="9">
        <v>194.7</v>
      </c>
      <c r="C5" s="10"/>
      <c r="D5" s="9">
        <v>194.7</v>
      </c>
    </row>
    <row r="6" spans="1:4" ht="13.5">
      <c r="A6" s="7" t="s">
        <v>36</v>
      </c>
      <c r="B6" s="9">
        <v>6.5</v>
      </c>
      <c r="C6" s="10"/>
      <c r="D6" s="9">
        <v>6.5</v>
      </c>
    </row>
    <row r="7" spans="1:4" ht="13.5">
      <c r="A7" s="11" t="s">
        <v>38</v>
      </c>
      <c r="B7" s="9">
        <f>SUM(B4:B6)</f>
        <v>446.1</v>
      </c>
      <c r="C7" s="9">
        <f>SUM(C4:C6)</f>
        <v>244.9</v>
      </c>
      <c r="D7" s="9">
        <f>SUM(D4:D6)</f>
        <v>201.2</v>
      </c>
    </row>
    <row r="8" spans="1:4" s="11" customFormat="1" ht="13.5">
      <c r="A8" s="11" t="s">
        <v>41</v>
      </c>
      <c r="B8" s="18">
        <f>+B7*kalkulátor!$C$14</f>
        <v>0</v>
      </c>
      <c r="C8" s="18">
        <f>+C7*kalkulátor!$C$14</f>
        <v>0</v>
      </c>
      <c r="D8" s="18">
        <f>+D7*kalkulátor!$C$14</f>
        <v>0</v>
      </c>
    </row>
    <row r="9" spans="1:4" ht="13.5">
      <c r="A9" s="11" t="s">
        <v>37</v>
      </c>
      <c r="B9" s="9">
        <f>+VLOOKUP(kalkulátor!$C$7,mellékszámít!$A10:B14,2,FALSE)</f>
        <v>102.6</v>
      </c>
      <c r="C9" s="9">
        <f>+VLOOKUP(kalkulátor!$C$7,mellékszámít!$A10:C14,3,FALSE)</f>
        <v>102.6</v>
      </c>
      <c r="D9" s="9">
        <f>+VLOOKUP(kalkulátor!$C$7,mellékszámít!$A10:D14,4,FALSE)</f>
        <v>102.6</v>
      </c>
    </row>
    <row r="10" spans="1:4" ht="13.5">
      <c r="A10" s="7" t="s">
        <v>30</v>
      </c>
      <c r="B10" s="9">
        <v>102.6</v>
      </c>
      <c r="C10" s="9">
        <v>102.6</v>
      </c>
      <c r="D10" s="9">
        <v>102.6</v>
      </c>
    </row>
    <row r="11" spans="1:4" ht="13.5">
      <c r="A11" s="7" t="s">
        <v>31</v>
      </c>
      <c r="B11" s="9">
        <v>410.2</v>
      </c>
      <c r="C11" s="9">
        <v>410.2</v>
      </c>
      <c r="D11" s="9">
        <v>410.2</v>
      </c>
    </row>
    <row r="12" spans="1:4" ht="13.5">
      <c r="A12" s="7" t="s">
        <v>32</v>
      </c>
      <c r="B12" s="9">
        <v>1640.9</v>
      </c>
      <c r="C12" s="9">
        <v>1640.9</v>
      </c>
      <c r="D12" s="9">
        <v>1640.9</v>
      </c>
    </row>
    <row r="13" spans="1:4" ht="13.5">
      <c r="A13" s="7" t="s">
        <v>33</v>
      </c>
      <c r="B13" s="9">
        <v>6563.8</v>
      </c>
      <c r="C13" s="9">
        <v>6563.8</v>
      </c>
      <c r="D13" s="9">
        <v>6563.8</v>
      </c>
    </row>
    <row r="14" spans="1:4" ht="13.5">
      <c r="A14" s="7" t="s">
        <v>34</v>
      </c>
      <c r="B14" s="9">
        <v>16409.4</v>
      </c>
      <c r="C14" s="9">
        <v>16409.4</v>
      </c>
      <c r="D14" s="9">
        <v>16409.4</v>
      </c>
    </row>
    <row r="15" spans="1:4" ht="13.5">
      <c r="A15" s="11" t="s">
        <v>53</v>
      </c>
      <c r="B15" s="9">
        <f>+VLOOKUP(kalkulátor!$C$7,mellékszámít!$A16:B20,2,FALSE)</f>
        <v>102.6</v>
      </c>
      <c r="C15" s="9">
        <f>+VLOOKUP(kalkulátor!$C$7,mellékszámít!$A16:C20,3,FALSE)</f>
        <v>102.6</v>
      </c>
      <c r="D15" s="9">
        <f>+VLOOKUP(kalkulátor!$C$7,mellékszámít!$A16:D20,4,FALSE)</f>
        <v>102.6</v>
      </c>
    </row>
    <row r="16" spans="1:4" ht="13.5">
      <c r="A16" s="7" t="s">
        <v>30</v>
      </c>
      <c r="B16" s="9">
        <v>102.6</v>
      </c>
      <c r="C16" s="9">
        <v>102.6</v>
      </c>
      <c r="D16" s="9">
        <v>102.6</v>
      </c>
    </row>
    <row r="17" spans="1:4" ht="13.5">
      <c r="A17" s="7" t="s">
        <v>31</v>
      </c>
      <c r="B17" s="9">
        <v>205.1</v>
      </c>
      <c r="C17" s="9">
        <v>205.1</v>
      </c>
      <c r="D17" s="9">
        <v>205.1</v>
      </c>
    </row>
    <row r="18" spans="1:4" ht="13.5">
      <c r="A18" s="7" t="s">
        <v>32</v>
      </c>
      <c r="B18" s="9">
        <v>820.5</v>
      </c>
      <c r="C18" s="9">
        <v>820.5</v>
      </c>
      <c r="D18" s="9">
        <v>820.5</v>
      </c>
    </row>
    <row r="19" spans="1:4" ht="13.5">
      <c r="A19" s="7" t="s">
        <v>33</v>
      </c>
      <c r="B19" s="9">
        <v>3281.9</v>
      </c>
      <c r="C19" s="9">
        <v>3281.9</v>
      </c>
      <c r="D19" s="9">
        <v>3281.9</v>
      </c>
    </row>
    <row r="20" spans="1:4" ht="13.5">
      <c r="A20" s="7" t="s">
        <v>34</v>
      </c>
      <c r="B20" s="9">
        <v>8204.7</v>
      </c>
      <c r="C20" s="9">
        <v>8204.7</v>
      </c>
      <c r="D20" s="9">
        <v>8204.7</v>
      </c>
    </row>
    <row r="21" spans="1:4" s="11" customFormat="1" ht="13.5">
      <c r="A21" s="11" t="s">
        <v>40</v>
      </c>
      <c r="B21" s="12">
        <f>2*(B9+B15)</f>
        <v>410.4</v>
      </c>
      <c r="C21" s="12">
        <f>2*(C9+C15)</f>
        <v>410.4</v>
      </c>
      <c r="D21" s="12">
        <f>2*(D9+D15)</f>
        <v>410.4</v>
      </c>
    </row>
    <row r="22" spans="1:4" ht="13.5">
      <c r="A22" s="13" t="s">
        <v>39</v>
      </c>
      <c r="B22" s="8">
        <f>+B8+B21</f>
        <v>410.4</v>
      </c>
      <c r="C22" s="8">
        <f>+C8+C21</f>
        <v>410.4</v>
      </c>
      <c r="D22" s="8">
        <f>+D8+D21</f>
        <v>410.4</v>
      </c>
    </row>
    <row r="23" spans="1:4" s="11" customFormat="1" ht="13.5">
      <c r="A23" s="14" t="s">
        <v>44</v>
      </c>
      <c r="B23" s="15">
        <f>ROUND(B22*1.27,)</f>
        <v>521</v>
      </c>
      <c r="C23" s="15">
        <f>ROUND(C22*1.27,)</f>
        <v>521</v>
      </c>
      <c r="D23" s="15">
        <f>ROUND(D22*1.27,)</f>
        <v>521</v>
      </c>
    </row>
    <row r="24" spans="1:4" s="11" customFormat="1" ht="13.5">
      <c r="A24" s="14" t="s">
        <v>46</v>
      </c>
      <c r="B24" s="15">
        <f>+IF(kalkulátor!$K$1=1,B23,)</f>
        <v>0</v>
      </c>
      <c r="C24" s="15">
        <f>+IF(kalkulátor!$K$1=1,C23,)</f>
        <v>0</v>
      </c>
      <c r="D24" s="15">
        <f>+IF(kalkulátor!$K$1=1,D23,)</f>
        <v>0</v>
      </c>
    </row>
    <row r="25" ht="13.5">
      <c r="A25" s="13"/>
    </row>
    <row r="26" spans="2:4" ht="13.5">
      <c r="B26" s="7" t="s">
        <v>1</v>
      </c>
      <c r="C26" s="7" t="s">
        <v>1</v>
      </c>
      <c r="D26" s="7" t="s">
        <v>1</v>
      </c>
    </row>
    <row r="27" spans="1:4" ht="13.5">
      <c r="A27" s="11" t="s">
        <v>23</v>
      </c>
      <c r="B27" s="8" t="s">
        <v>51</v>
      </c>
      <c r="C27" s="8" t="s">
        <v>26</v>
      </c>
      <c r="D27" s="8" t="s">
        <v>52</v>
      </c>
    </row>
    <row r="28" spans="1:4" ht="13.5">
      <c r="A28" s="7" t="s">
        <v>26</v>
      </c>
      <c r="B28" s="9">
        <v>220.41</v>
      </c>
      <c r="C28" s="9">
        <v>220.41</v>
      </c>
      <c r="D28" s="10"/>
    </row>
    <row r="29" spans="1:4" ht="13.5">
      <c r="A29" s="7" t="s">
        <v>52</v>
      </c>
      <c r="B29" s="9">
        <v>175.23</v>
      </c>
      <c r="C29" s="10"/>
      <c r="D29" s="9">
        <v>175.23</v>
      </c>
    </row>
    <row r="30" spans="1:4" ht="13.5">
      <c r="A30" s="7" t="s">
        <v>36</v>
      </c>
      <c r="B30" s="9">
        <v>5.85</v>
      </c>
      <c r="C30" s="10"/>
      <c r="D30" s="9">
        <v>5.85</v>
      </c>
    </row>
    <row r="31" spans="1:4" ht="13.5">
      <c r="A31" s="11" t="s">
        <v>38</v>
      </c>
      <c r="B31" s="9">
        <f>SUM(B28:B30)</f>
        <v>401.49</v>
      </c>
      <c r="C31" s="9">
        <f>SUM(C28:C30)</f>
        <v>220.41</v>
      </c>
      <c r="D31" s="9">
        <f>SUM(D28:D30)</f>
        <v>181.07999999999998</v>
      </c>
    </row>
    <row r="32" spans="1:4" s="11" customFormat="1" ht="13.5">
      <c r="A32" s="11" t="s">
        <v>41</v>
      </c>
      <c r="B32" s="18">
        <f>+B31*kalkulátor!$C$14</f>
        <v>0</v>
      </c>
      <c r="C32" s="18">
        <f>+C31*kalkulátor!$C$14</f>
        <v>0</v>
      </c>
      <c r="D32" s="18">
        <f>+D31*kalkulátor!$C$14</f>
        <v>0</v>
      </c>
    </row>
    <row r="33" spans="1:4" ht="13.5">
      <c r="A33" s="11" t="s">
        <v>37</v>
      </c>
      <c r="B33" s="9">
        <f>+VLOOKUP(kalkulátor!$C$7,mellékszámít!$A34:B38,2,FALSE)</f>
        <v>92.33999999999999</v>
      </c>
      <c r="C33" s="9">
        <f>+VLOOKUP(kalkulátor!$C$7,mellékszámít!$A34:C38,3,FALSE)</f>
        <v>92.33999999999999</v>
      </c>
      <c r="D33" s="9">
        <f>+VLOOKUP(kalkulátor!$C$7,mellékszámít!$A34:D38,4,FALSE)</f>
        <v>92.33999999999999</v>
      </c>
    </row>
    <row r="34" spans="1:4" ht="13.5">
      <c r="A34" s="7" t="s">
        <v>30</v>
      </c>
      <c r="B34" s="9">
        <v>92.33999999999999</v>
      </c>
      <c r="C34" s="9">
        <v>92.33999999999999</v>
      </c>
      <c r="D34" s="9">
        <v>92.33999999999999</v>
      </c>
    </row>
    <row r="35" spans="1:4" ht="13.5">
      <c r="A35" s="7" t="s">
        <v>31</v>
      </c>
      <c r="B35" s="9">
        <v>369.18</v>
      </c>
      <c r="C35" s="9">
        <v>369.18</v>
      </c>
      <c r="D35" s="9">
        <v>369.18</v>
      </c>
    </row>
    <row r="36" spans="1:4" ht="13.5">
      <c r="A36" s="7" t="s">
        <v>32</v>
      </c>
      <c r="B36" s="9">
        <v>1476.8100000000002</v>
      </c>
      <c r="C36" s="9">
        <v>1476.8100000000002</v>
      </c>
      <c r="D36" s="9">
        <v>1476.8100000000002</v>
      </c>
    </row>
    <row r="37" spans="1:4" ht="13.5">
      <c r="A37" s="7" t="s">
        <v>33</v>
      </c>
      <c r="B37" s="9">
        <v>5907.42</v>
      </c>
      <c r="C37" s="9">
        <v>5907.42</v>
      </c>
      <c r="D37" s="9">
        <v>5907.42</v>
      </c>
    </row>
    <row r="38" spans="1:4" ht="13.5">
      <c r="A38" s="7" t="s">
        <v>34</v>
      </c>
      <c r="B38" s="9">
        <v>14768.460000000001</v>
      </c>
      <c r="C38" s="9">
        <v>14768.460000000001</v>
      </c>
      <c r="D38" s="9">
        <v>14768.460000000001</v>
      </c>
    </row>
    <row r="39" spans="1:4" ht="13.5">
      <c r="A39" s="11" t="s">
        <v>53</v>
      </c>
      <c r="B39" s="9">
        <f>+VLOOKUP(kalkulátor!$C$7,mellékszámít!$A40:B44,2,FALSE)</f>
        <v>92.33999999999999</v>
      </c>
      <c r="C39" s="9">
        <f>+VLOOKUP(kalkulátor!$C$7,mellékszámít!$A40:C44,3,FALSE)</f>
        <v>92.33999999999999</v>
      </c>
      <c r="D39" s="9">
        <f>+VLOOKUP(kalkulátor!$C$7,mellékszámít!$A40:D44,4,FALSE)</f>
        <v>92.33999999999999</v>
      </c>
    </row>
    <row r="40" spans="1:4" ht="13.5">
      <c r="A40" s="7" t="s">
        <v>30</v>
      </c>
      <c r="B40" s="9">
        <v>92.33999999999999</v>
      </c>
      <c r="C40" s="9">
        <v>92.33999999999999</v>
      </c>
      <c r="D40" s="9">
        <v>92.33999999999999</v>
      </c>
    </row>
    <row r="41" spans="1:4" ht="13.5">
      <c r="A41" s="7" t="s">
        <v>31</v>
      </c>
      <c r="B41" s="9">
        <v>184.59</v>
      </c>
      <c r="C41" s="9">
        <v>184.59</v>
      </c>
      <c r="D41" s="9">
        <v>184.59</v>
      </c>
    </row>
    <row r="42" spans="1:4" ht="13.5">
      <c r="A42" s="7" t="s">
        <v>32</v>
      </c>
      <c r="B42" s="9">
        <v>738.45</v>
      </c>
      <c r="C42" s="9">
        <v>738.45</v>
      </c>
      <c r="D42" s="9">
        <v>738.45</v>
      </c>
    </row>
    <row r="43" spans="1:4" ht="13.5">
      <c r="A43" s="7" t="s">
        <v>33</v>
      </c>
      <c r="B43" s="9">
        <v>2953.71</v>
      </c>
      <c r="C43" s="9">
        <v>2953.71</v>
      </c>
      <c r="D43" s="9">
        <v>2953.71</v>
      </c>
    </row>
    <row r="44" spans="1:4" ht="13.5">
      <c r="A44" s="7" t="s">
        <v>34</v>
      </c>
      <c r="B44" s="9">
        <v>7384.2300000000005</v>
      </c>
      <c r="C44" s="9">
        <v>7384.2300000000005</v>
      </c>
      <c r="D44" s="9">
        <v>7384.2300000000005</v>
      </c>
    </row>
    <row r="45" spans="1:4" s="11" customFormat="1" ht="13.5">
      <c r="A45" s="11" t="s">
        <v>40</v>
      </c>
      <c r="B45" s="12">
        <f>2*(B33+B39)</f>
        <v>369.35999999999996</v>
      </c>
      <c r="C45" s="12">
        <f>2*(C33+C39)</f>
        <v>369.35999999999996</v>
      </c>
      <c r="D45" s="12">
        <f>2*(D33+D39)</f>
        <v>369.35999999999996</v>
      </c>
    </row>
    <row r="46" spans="1:4" ht="13.5">
      <c r="A46" s="13" t="s">
        <v>39</v>
      </c>
      <c r="B46" s="8">
        <f>+B32+B45</f>
        <v>369.35999999999996</v>
      </c>
      <c r="C46" s="8">
        <f>+C32+C45</f>
        <v>369.35999999999996</v>
      </c>
      <c r="D46" s="8">
        <f>+D32+D45</f>
        <v>369.35999999999996</v>
      </c>
    </row>
    <row r="47" spans="1:4" s="11" customFormat="1" ht="13.5">
      <c r="A47" s="14" t="s">
        <v>42</v>
      </c>
      <c r="B47" s="15">
        <f>ROUND(B46*1.27,)</f>
        <v>469</v>
      </c>
      <c r="C47" s="15">
        <f>ROUND(C46*1.27,)</f>
        <v>469</v>
      </c>
      <c r="D47" s="15">
        <f>ROUND(D46*1.27,)</f>
        <v>469</v>
      </c>
    </row>
    <row r="48" spans="1:4" s="11" customFormat="1" ht="13.5">
      <c r="A48" s="14" t="s">
        <v>47</v>
      </c>
      <c r="B48" s="15">
        <f>+IF(kalkulátor!$K$11=1,B47,)</f>
        <v>0</v>
      </c>
      <c r="C48" s="15">
        <f>+IF(kalkulátor!$K$11=1,C47,)</f>
        <v>0</v>
      </c>
      <c r="D48" s="15">
        <f>+IF(kalkulátor!$K$11=1,D47,)</f>
        <v>0</v>
      </c>
    </row>
    <row r="49" spans="1:4" s="11" customFormat="1" ht="13.5">
      <c r="A49" s="14" t="s">
        <v>45</v>
      </c>
      <c r="B49" s="15">
        <f>IF(kalkulátor!$K$6=1,ROUND((B23+B47)/2,),)</f>
        <v>495</v>
      </c>
      <c r="C49" s="15">
        <f>IF(kalkulátor!$K$6=1,ROUND((C23+C47)/2,),)</f>
        <v>495</v>
      </c>
      <c r="D49" s="15">
        <f>IF(kalkulátor!$K$6=1,ROUND((D23+D47)/2,),)</f>
        <v>495</v>
      </c>
    </row>
    <row r="50" spans="1:4" s="11" customFormat="1" ht="13.5">
      <c r="A50" s="14"/>
      <c r="B50" s="15"/>
      <c r="C50" s="15"/>
      <c r="D50" s="15"/>
    </row>
    <row r="52" spans="2:4" ht="13.5">
      <c r="B52" s="8" t="str">
        <f>+CONCATENATE(kalkulátor!$C$5,kalkulátor!$C$6)</f>
        <v>Debrecenivóvíz és szennyvíz</v>
      </c>
      <c r="C52" s="8" t="str">
        <f>+CONCATENATE(kalkulátor!$C$5,kalkulátor!$C$6)</f>
        <v>Debrecenivóvíz és szennyvíz</v>
      </c>
      <c r="D52" s="8" t="str">
        <f>+CONCATENATE(kalkulátor!$C$5,kalkulátor!$C$6)</f>
        <v>Debrecenivóvíz és szennyvíz</v>
      </c>
    </row>
    <row r="53" spans="1:4" ht="13.5">
      <c r="A53" s="7" t="s">
        <v>43</v>
      </c>
      <c r="B53" s="8" t="str">
        <f>+CONCATENATE(B2,B3)</f>
        <v>Debrecenivóvíz és szennyvíz</v>
      </c>
      <c r="C53" s="8" t="str">
        <f>+CONCATENATE(C2,C3)</f>
        <v>Debrecenivóvíz</v>
      </c>
      <c r="D53" s="8" t="str">
        <f>+CONCATENATE(D2,D3)</f>
        <v>Debrecenszennyvíz</v>
      </c>
    </row>
    <row r="54" spans="1:4" ht="13.5">
      <c r="A54" s="17">
        <f>SUM(B54:D54)</f>
        <v>495</v>
      </c>
      <c r="B54" s="8">
        <f>+IF(B52=B53,+B24+B48+B49,0)</f>
        <v>495</v>
      </c>
      <c r="C54" s="8">
        <f>+IF(C52=C53,+C24+C48+C49,0)</f>
        <v>0</v>
      </c>
      <c r="D54" s="8">
        <f>+IF(D52=D53,+D24+D48+D49,0)</f>
        <v>0</v>
      </c>
    </row>
  </sheetData>
  <sheetProtection password="DAB7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9.140625" defaultRowHeight="15"/>
  <cols>
    <col min="1" max="1" width="28.00390625" style="7" customWidth="1"/>
    <col min="2" max="4" width="16.8515625" style="8" customWidth="1"/>
    <col min="5" max="16384" width="8.8515625" style="7" customWidth="1"/>
  </cols>
  <sheetData>
    <row r="1" spans="2:4" ht="13.5">
      <c r="B1" s="16">
        <v>1</v>
      </c>
      <c r="C1" s="16">
        <v>2</v>
      </c>
      <c r="D1" s="16">
        <v>3</v>
      </c>
    </row>
    <row r="2" spans="2:4" ht="13.5">
      <c r="B2" s="7" t="s">
        <v>1</v>
      </c>
      <c r="C2" s="7" t="s">
        <v>1</v>
      </c>
      <c r="D2" s="7" t="s">
        <v>1</v>
      </c>
    </row>
    <row r="3" spans="1:4" ht="13.5">
      <c r="A3" s="11" t="s">
        <v>22</v>
      </c>
      <c r="B3" s="8" t="s">
        <v>51</v>
      </c>
      <c r="C3" s="8" t="s">
        <v>26</v>
      </c>
      <c r="D3" s="8" t="s">
        <v>52</v>
      </c>
    </row>
    <row r="4" spans="1:4" ht="13.5">
      <c r="A4" s="7" t="s">
        <v>26</v>
      </c>
      <c r="B4" s="9">
        <v>244.9</v>
      </c>
      <c r="C4" s="9">
        <v>244.9</v>
      </c>
      <c r="D4" s="10"/>
    </row>
    <row r="5" spans="1:4" ht="13.5">
      <c r="A5" s="7" t="s">
        <v>52</v>
      </c>
      <c r="B5" s="9">
        <v>194.7</v>
      </c>
      <c r="C5" s="10"/>
      <c r="D5" s="9">
        <v>194.7</v>
      </c>
    </row>
    <row r="6" spans="1:4" ht="13.5">
      <c r="A6" s="7" t="s">
        <v>36</v>
      </c>
      <c r="B6" s="9">
        <v>6.5</v>
      </c>
      <c r="C6" s="10"/>
      <c r="D6" s="9">
        <v>6.5</v>
      </c>
    </row>
    <row r="7" spans="1:4" ht="13.5">
      <c r="A7" s="11" t="s">
        <v>38</v>
      </c>
      <c r="B7" s="9">
        <f>SUM(B4:B6)</f>
        <v>446.1</v>
      </c>
      <c r="C7" s="9">
        <f>SUM(C4:C6)</f>
        <v>244.9</v>
      </c>
      <c r="D7" s="9">
        <f>SUM(D4:D6)</f>
        <v>201.2</v>
      </c>
    </row>
    <row r="8" spans="1:4" s="11" customFormat="1" ht="13.5">
      <c r="A8" s="11" t="s">
        <v>41</v>
      </c>
      <c r="B8" s="18">
        <f>+B7*kalkulátor!$C$23</f>
        <v>0</v>
      </c>
      <c r="C8" s="18">
        <f>+C7*kalkulátor!$C$23</f>
        <v>0</v>
      </c>
      <c r="D8" s="18">
        <f>+D7*kalkulátor!$C$23</f>
        <v>0</v>
      </c>
    </row>
    <row r="9" spans="1:4" ht="13.5">
      <c r="A9" s="11" t="s">
        <v>37</v>
      </c>
      <c r="B9" s="9">
        <f>+VLOOKUP(kalkulátor!$C$7,mellékszám!$A10:B14,2,FALSE)</f>
        <v>102.6</v>
      </c>
      <c r="C9" s="9">
        <f>+VLOOKUP(kalkulátor!$C$7,mellékszám!$A10:C14,3,FALSE)</f>
        <v>102.6</v>
      </c>
      <c r="D9" s="9">
        <f>+VLOOKUP(kalkulátor!$C$7,mellékszám!$A10:D14,4,FALSE)</f>
        <v>102.6</v>
      </c>
    </row>
    <row r="10" spans="1:4" ht="13.5">
      <c r="A10" s="7" t="s">
        <v>30</v>
      </c>
      <c r="B10" s="9">
        <v>102.6</v>
      </c>
      <c r="C10" s="9">
        <v>102.6</v>
      </c>
      <c r="D10" s="9">
        <v>102.6</v>
      </c>
    </row>
    <row r="11" spans="1:4" ht="13.5">
      <c r="A11" s="7" t="s">
        <v>31</v>
      </c>
      <c r="B11" s="9">
        <v>410.2</v>
      </c>
      <c r="C11" s="9">
        <v>410.2</v>
      </c>
      <c r="D11" s="9">
        <v>410.2</v>
      </c>
    </row>
    <row r="12" spans="1:4" ht="13.5">
      <c r="A12" s="7" t="s">
        <v>32</v>
      </c>
      <c r="B12" s="9">
        <v>1640.9</v>
      </c>
      <c r="C12" s="9">
        <v>1640.9</v>
      </c>
      <c r="D12" s="9">
        <v>1640.9</v>
      </c>
    </row>
    <row r="13" spans="1:4" ht="13.5">
      <c r="A13" s="7" t="s">
        <v>33</v>
      </c>
      <c r="B13" s="9">
        <v>6563.8</v>
      </c>
      <c r="C13" s="9">
        <v>6563.8</v>
      </c>
      <c r="D13" s="9">
        <v>6563.8</v>
      </c>
    </row>
    <row r="14" spans="1:4" ht="13.5">
      <c r="A14" s="7" t="s">
        <v>34</v>
      </c>
      <c r="B14" s="9">
        <v>16409.4</v>
      </c>
      <c r="C14" s="9">
        <v>16409.4</v>
      </c>
      <c r="D14" s="9">
        <v>16409.4</v>
      </c>
    </row>
    <row r="15" spans="1:4" ht="13.5">
      <c r="A15" s="11" t="s">
        <v>53</v>
      </c>
      <c r="B15" s="9">
        <f>+VLOOKUP(kalkulátor!$C$7,mellékszám!$A16:B20,2,FALSE)</f>
        <v>102.6</v>
      </c>
      <c r="C15" s="9">
        <f>+VLOOKUP(kalkulátor!$C$7,mellékszám!$A16:C20,3,FALSE)</f>
        <v>102.6</v>
      </c>
      <c r="D15" s="9">
        <f>+VLOOKUP(kalkulátor!$C$7,mellékszám!$A16:D20,4,FALSE)</f>
        <v>102.6</v>
      </c>
    </row>
    <row r="16" spans="1:4" ht="13.5">
      <c r="A16" s="7" t="s">
        <v>30</v>
      </c>
      <c r="B16" s="9">
        <v>102.6</v>
      </c>
      <c r="C16" s="9">
        <v>102.6</v>
      </c>
      <c r="D16" s="9">
        <v>102.6</v>
      </c>
    </row>
    <row r="17" spans="1:4" ht="13.5">
      <c r="A17" s="7" t="s">
        <v>31</v>
      </c>
      <c r="B17" s="9">
        <v>205.1</v>
      </c>
      <c r="C17" s="9">
        <v>205.1</v>
      </c>
      <c r="D17" s="9">
        <v>205.1</v>
      </c>
    </row>
    <row r="18" spans="1:4" ht="13.5">
      <c r="A18" s="7" t="s">
        <v>32</v>
      </c>
      <c r="B18" s="9">
        <v>820.5</v>
      </c>
      <c r="C18" s="9">
        <v>820.5</v>
      </c>
      <c r="D18" s="9">
        <v>820.5</v>
      </c>
    </row>
    <row r="19" spans="1:4" ht="13.5">
      <c r="A19" s="7" t="s">
        <v>33</v>
      </c>
      <c r="B19" s="9">
        <v>3281.9</v>
      </c>
      <c r="C19" s="9">
        <v>3281.9</v>
      </c>
      <c r="D19" s="9">
        <v>3281.9</v>
      </c>
    </row>
    <row r="20" spans="1:4" ht="13.5">
      <c r="A20" s="7" t="s">
        <v>34</v>
      </c>
      <c r="B20" s="9">
        <v>8204.7</v>
      </c>
      <c r="C20" s="9">
        <v>8204.7</v>
      </c>
      <c r="D20" s="9">
        <v>8204.7</v>
      </c>
    </row>
    <row r="21" spans="1:4" s="11" customFormat="1" ht="13.5">
      <c r="A21" s="11" t="s">
        <v>40</v>
      </c>
      <c r="B21" s="12">
        <f>2*(B9+B15)</f>
        <v>410.4</v>
      </c>
      <c r="C21" s="12">
        <f>2*(C9+C15)</f>
        <v>410.4</v>
      </c>
      <c r="D21" s="12">
        <f>2*(D9+D15)</f>
        <v>410.4</v>
      </c>
    </row>
    <row r="22" spans="1:4" ht="13.5">
      <c r="A22" s="13" t="s">
        <v>39</v>
      </c>
      <c r="B22" s="8">
        <f>+B8+B21</f>
        <v>410.4</v>
      </c>
      <c r="C22" s="8">
        <f>+C8+C21</f>
        <v>410.4</v>
      </c>
      <c r="D22" s="8">
        <f>+D8+D21</f>
        <v>410.4</v>
      </c>
    </row>
    <row r="23" spans="1:4" s="11" customFormat="1" ht="13.5">
      <c r="A23" s="14" t="s">
        <v>44</v>
      </c>
      <c r="B23" s="15">
        <f>ROUND(B22*1.27,)</f>
        <v>521</v>
      </c>
      <c r="C23" s="15">
        <f>ROUND(C22*1.27,)</f>
        <v>521</v>
      </c>
      <c r="D23" s="15">
        <f>ROUND(D22*1.27,)</f>
        <v>521</v>
      </c>
    </row>
    <row r="24" spans="1:4" s="11" customFormat="1" ht="13.5">
      <c r="A24" s="14" t="s">
        <v>46</v>
      </c>
      <c r="B24" s="15">
        <f>+IF(kalkulátor!$M$1=1,B23,)</f>
        <v>0</v>
      </c>
      <c r="C24" s="15">
        <f>+IF(kalkulátor!$M$1=1,C23,)</f>
        <v>0</v>
      </c>
      <c r="D24" s="15">
        <f>+IF(kalkulátor!$M$1=1,D23,)</f>
        <v>0</v>
      </c>
    </row>
    <row r="25" ht="13.5">
      <c r="A25" s="13"/>
    </row>
    <row r="26" spans="2:4" ht="13.5">
      <c r="B26" s="7" t="s">
        <v>1</v>
      </c>
      <c r="C26" s="7" t="s">
        <v>1</v>
      </c>
      <c r="D26" s="7" t="s">
        <v>1</v>
      </c>
    </row>
    <row r="27" spans="1:4" ht="13.5">
      <c r="A27" s="11" t="s">
        <v>23</v>
      </c>
      <c r="B27" s="8" t="s">
        <v>51</v>
      </c>
      <c r="C27" s="8" t="s">
        <v>26</v>
      </c>
      <c r="D27" s="8" t="s">
        <v>52</v>
      </c>
    </row>
    <row r="28" spans="1:4" ht="13.5">
      <c r="A28" s="7" t="s">
        <v>26</v>
      </c>
      <c r="B28" s="9">
        <v>220.41</v>
      </c>
      <c r="C28" s="9">
        <v>220.41</v>
      </c>
      <c r="D28" s="10"/>
    </row>
    <row r="29" spans="1:4" ht="13.5">
      <c r="A29" s="7" t="s">
        <v>52</v>
      </c>
      <c r="B29" s="9">
        <v>175.23</v>
      </c>
      <c r="C29" s="10"/>
      <c r="D29" s="9">
        <v>175.23</v>
      </c>
    </row>
    <row r="30" spans="1:4" ht="13.5">
      <c r="A30" s="7" t="s">
        <v>36</v>
      </c>
      <c r="B30" s="9">
        <v>5.85</v>
      </c>
      <c r="C30" s="10"/>
      <c r="D30" s="9">
        <v>5.85</v>
      </c>
    </row>
    <row r="31" spans="1:4" ht="13.5">
      <c r="A31" s="11" t="s">
        <v>38</v>
      </c>
      <c r="B31" s="9">
        <f>SUM(B28:B30)</f>
        <v>401.49</v>
      </c>
      <c r="C31" s="9">
        <f>SUM(C28:C30)</f>
        <v>220.41</v>
      </c>
      <c r="D31" s="9">
        <f>SUM(D28:D30)</f>
        <v>181.07999999999998</v>
      </c>
    </row>
    <row r="32" spans="1:4" s="11" customFormat="1" ht="13.5">
      <c r="A32" s="11" t="s">
        <v>41</v>
      </c>
      <c r="B32" s="18">
        <f>+B31*kalkulátor!$C$23</f>
        <v>0</v>
      </c>
      <c r="C32" s="18">
        <f>+C31*kalkulátor!$C$23</f>
        <v>0</v>
      </c>
      <c r="D32" s="18">
        <f>+D31*kalkulátor!$C$23</f>
        <v>0</v>
      </c>
    </row>
    <row r="33" spans="1:4" ht="13.5">
      <c r="A33" s="11" t="s">
        <v>37</v>
      </c>
      <c r="B33" s="9">
        <f>+VLOOKUP(kalkulátor!$C$21,$A34:B38,2,FALSE)</f>
        <v>92.33999999999999</v>
      </c>
      <c r="C33" s="9">
        <f>+VLOOKUP(kalkulátor!$C$21,$A34:C38,2,FALSE)</f>
        <v>92.33999999999999</v>
      </c>
      <c r="D33" s="9">
        <f>+VLOOKUP(kalkulátor!$C$21,$A34:D38,2,FALSE)</f>
        <v>92.33999999999999</v>
      </c>
    </row>
    <row r="34" spans="1:4" ht="13.5">
      <c r="A34" s="7" t="s">
        <v>30</v>
      </c>
      <c r="B34" s="9">
        <v>92.33999999999999</v>
      </c>
      <c r="C34" s="9">
        <v>92.33999999999999</v>
      </c>
      <c r="D34" s="9">
        <v>92.33999999999999</v>
      </c>
    </row>
    <row r="35" spans="1:4" ht="13.5">
      <c r="A35" s="7" t="s">
        <v>31</v>
      </c>
      <c r="B35" s="9">
        <v>369.18</v>
      </c>
      <c r="C35" s="9">
        <v>369.18</v>
      </c>
      <c r="D35" s="9">
        <v>369.18</v>
      </c>
    </row>
    <row r="36" spans="1:4" ht="13.5">
      <c r="A36" s="7" t="s">
        <v>32</v>
      </c>
      <c r="B36" s="9">
        <v>1476.8100000000002</v>
      </c>
      <c r="C36" s="9">
        <v>1476.8100000000002</v>
      </c>
      <c r="D36" s="9">
        <v>1476.8100000000002</v>
      </c>
    </row>
    <row r="37" spans="1:4" ht="13.5">
      <c r="A37" s="7" t="s">
        <v>33</v>
      </c>
      <c r="B37" s="9">
        <v>5907.42</v>
      </c>
      <c r="C37" s="9">
        <v>5907.42</v>
      </c>
      <c r="D37" s="9">
        <v>5907.42</v>
      </c>
    </row>
    <row r="38" spans="1:4" ht="13.5">
      <c r="A38" s="7" t="s">
        <v>34</v>
      </c>
      <c r="B38" s="9">
        <v>14768.460000000001</v>
      </c>
      <c r="C38" s="9">
        <v>14768.460000000001</v>
      </c>
      <c r="D38" s="9">
        <v>14768.460000000001</v>
      </c>
    </row>
    <row r="39" spans="1:4" ht="13.5">
      <c r="A39" s="11" t="s">
        <v>53</v>
      </c>
      <c r="B39" s="9">
        <f>+VLOOKUP(kalkulátor!$C$21,$A40:B44,2,FALSE)</f>
        <v>92.33999999999999</v>
      </c>
      <c r="C39" s="9">
        <f>+VLOOKUP(kalkulátor!$C$21,$A40:C44,2,FALSE)</f>
        <v>92.33999999999999</v>
      </c>
      <c r="D39" s="9">
        <f>+VLOOKUP(kalkulátor!$C$21,$A40:D44,2,FALSE)</f>
        <v>92.33999999999999</v>
      </c>
    </row>
    <row r="40" spans="1:4" ht="13.5">
      <c r="A40" s="7" t="s">
        <v>30</v>
      </c>
      <c r="B40" s="9">
        <v>92.33999999999999</v>
      </c>
      <c r="C40" s="9">
        <v>92.33999999999999</v>
      </c>
      <c r="D40" s="9">
        <v>92.33999999999999</v>
      </c>
    </row>
    <row r="41" spans="1:4" ht="13.5">
      <c r="A41" s="7" t="s">
        <v>31</v>
      </c>
      <c r="B41" s="9">
        <v>184.59</v>
      </c>
      <c r="C41" s="9">
        <v>184.59</v>
      </c>
      <c r="D41" s="9">
        <v>184.59</v>
      </c>
    </row>
    <row r="42" spans="1:4" ht="13.5">
      <c r="A42" s="7" t="s">
        <v>32</v>
      </c>
      <c r="B42" s="9">
        <v>738.45</v>
      </c>
      <c r="C42" s="9">
        <v>738.45</v>
      </c>
      <c r="D42" s="9">
        <v>738.45</v>
      </c>
    </row>
    <row r="43" spans="1:4" ht="13.5">
      <c r="A43" s="7" t="s">
        <v>33</v>
      </c>
      <c r="B43" s="9">
        <v>2953.71</v>
      </c>
      <c r="C43" s="9">
        <v>2953.71</v>
      </c>
      <c r="D43" s="9">
        <v>2953.71</v>
      </c>
    </row>
    <row r="44" spans="1:4" ht="13.5">
      <c r="A44" s="7" t="s">
        <v>34</v>
      </c>
      <c r="B44" s="9">
        <v>7384.2300000000005</v>
      </c>
      <c r="C44" s="9">
        <v>7384.2300000000005</v>
      </c>
      <c r="D44" s="9">
        <v>7384.2300000000005</v>
      </c>
    </row>
    <row r="45" spans="1:4" s="11" customFormat="1" ht="13.5">
      <c r="A45" s="11" t="s">
        <v>40</v>
      </c>
      <c r="B45" s="12">
        <f>2*(B33+B39)</f>
        <v>369.35999999999996</v>
      </c>
      <c r="C45" s="12">
        <f>2*(C33+C39)</f>
        <v>369.35999999999996</v>
      </c>
      <c r="D45" s="12">
        <f>2*(D33+D39)</f>
        <v>369.35999999999996</v>
      </c>
    </row>
    <row r="46" spans="1:4" ht="13.5">
      <c r="A46" s="13" t="s">
        <v>39</v>
      </c>
      <c r="B46" s="8">
        <f>+B32+B45</f>
        <v>369.35999999999996</v>
      </c>
      <c r="C46" s="8">
        <f>+C32+C45</f>
        <v>369.35999999999996</v>
      </c>
      <c r="D46" s="8">
        <f>+D32+D45</f>
        <v>369.35999999999996</v>
      </c>
    </row>
    <row r="47" spans="1:4" s="11" customFormat="1" ht="13.5">
      <c r="A47" s="14" t="s">
        <v>42</v>
      </c>
      <c r="B47" s="15">
        <f>ROUND(B46*1.27,)</f>
        <v>469</v>
      </c>
      <c r="C47" s="15">
        <f>ROUND(C46*1.27,)</f>
        <v>469</v>
      </c>
      <c r="D47" s="15">
        <f>ROUND(D46*1.27,)</f>
        <v>469</v>
      </c>
    </row>
    <row r="48" spans="1:4" s="11" customFormat="1" ht="13.5">
      <c r="A48" s="14" t="s">
        <v>47</v>
      </c>
      <c r="B48" s="15">
        <f>+IF(kalkulátor!$M$11=1,B47,)</f>
        <v>0</v>
      </c>
      <c r="C48" s="15">
        <f>+IF(kalkulátor!$M$11=1,C47,)</f>
        <v>0</v>
      </c>
      <c r="D48" s="15">
        <f>+IF(kalkulátor!$M$11=1,D47,)</f>
        <v>0</v>
      </c>
    </row>
    <row r="49" spans="1:4" s="11" customFormat="1" ht="13.5">
      <c r="A49" s="14" t="s">
        <v>45</v>
      </c>
      <c r="B49" s="15">
        <f>IF(kalkulátor!$M$6=1,ROUND((B23+B47)/2,),)</f>
        <v>495</v>
      </c>
      <c r="C49" s="15">
        <f>IF(kalkulátor!$M$6=1,ROUND((C23+C47)/2,),)</f>
        <v>495</v>
      </c>
      <c r="D49" s="15">
        <f>IF(kalkulátor!$M$6=1,ROUND((D23+D47)/2,),)</f>
        <v>495</v>
      </c>
    </row>
    <row r="50" spans="1:4" s="11" customFormat="1" ht="13.5">
      <c r="A50" s="14"/>
      <c r="B50" s="15"/>
      <c r="C50" s="15"/>
      <c r="D50" s="15"/>
    </row>
    <row r="52" spans="2:4" ht="13.5">
      <c r="B52" s="8" t="str">
        <f>+CONCATENATE(kalkulátor!$C$19,kalkulátor!$C$20)</f>
        <v>Debrecenivóvíz és szennyvíz</v>
      </c>
      <c r="C52" s="8" t="str">
        <f>+CONCATENATE(kalkulátor!$C$19,kalkulátor!$C$20)</f>
        <v>Debrecenivóvíz és szennyvíz</v>
      </c>
      <c r="D52" s="8" t="str">
        <f>+CONCATENATE(kalkulátor!$C$19,kalkulátor!$C$20)</f>
        <v>Debrecenivóvíz és szennyvíz</v>
      </c>
    </row>
    <row r="53" spans="1:4" ht="13.5">
      <c r="A53" s="7" t="s">
        <v>43</v>
      </c>
      <c r="B53" s="8" t="str">
        <f>+CONCATENATE(B2,B3)</f>
        <v>Debrecenivóvíz és szennyvíz</v>
      </c>
      <c r="C53" s="8" t="str">
        <f>+CONCATENATE(C2,C3)</f>
        <v>Debrecenivóvíz</v>
      </c>
      <c r="D53" s="8" t="str">
        <f>+CONCATENATE(D2,D3)</f>
        <v>Debrecenszennyvíz</v>
      </c>
    </row>
    <row r="54" spans="1:4" ht="13.5">
      <c r="A54" s="17">
        <f>SUM(B54:D54)</f>
        <v>495</v>
      </c>
      <c r="B54" s="8">
        <f>+IF(B52=B53,+B24+B48+B49,0)</f>
        <v>495</v>
      </c>
      <c r="C54" s="8">
        <f>+IF(C52=C53,+C24+C48+C49,0)</f>
        <v>0</v>
      </c>
      <c r="D54" s="8">
        <f>+IF(D52=D53,+D24+D48+D49,0)</f>
        <v>0</v>
      </c>
    </row>
  </sheetData>
  <sheetProtection password="DAB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herbak</cp:lastModifiedBy>
  <cp:lastPrinted>2013-06-07T09:58:24Z</cp:lastPrinted>
  <dcterms:created xsi:type="dcterms:W3CDTF">2013-06-05T13:26:08Z</dcterms:created>
  <dcterms:modified xsi:type="dcterms:W3CDTF">2013-08-08T11:48:06Z</dcterms:modified>
  <cp:category/>
  <cp:version/>
  <cp:contentType/>
  <cp:contentStatus/>
</cp:coreProperties>
</file>