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7956" activeTab="0"/>
  </bookViews>
  <sheets>
    <sheet name="kalkulátor" sheetId="1" r:id="rId1"/>
    <sheet name="mellékszámít" sheetId="2" state="hidden" r:id="rId2"/>
    <sheet name="mellékszám" sheetId="3" state="hidden" r:id="rId3"/>
  </sheets>
  <definedNames>
    <definedName name="_xlnm.Print_Area" localSheetId="0">'kalkulátor'!$A$1:$E$23</definedName>
  </definedNames>
  <calcPr fullCalcOnLoad="1"/>
</workbook>
</file>

<file path=xl/sharedStrings.xml><?xml version="1.0" encoding="utf-8"?>
<sst xmlns="http://schemas.openxmlformats.org/spreadsheetml/2006/main" count="241" uniqueCount="76">
  <si>
    <t>Mérőállás jelenleg:</t>
  </si>
  <si>
    <t>Számlázási időszak:</t>
  </si>
  <si>
    <t>Válasza ki a soron következő számlázási időszakot!</t>
  </si>
  <si>
    <t>Nyírmihálydi</t>
  </si>
  <si>
    <t>Település:</t>
  </si>
  <si>
    <t>1.</t>
  </si>
  <si>
    <t>2.</t>
  </si>
  <si>
    <t>3.</t>
  </si>
  <si>
    <t>4.</t>
  </si>
  <si>
    <t>5.</t>
  </si>
  <si>
    <t>6.</t>
  </si>
  <si>
    <t>7.</t>
  </si>
  <si>
    <t>8.</t>
  </si>
  <si>
    <t>Nyírlugos</t>
  </si>
  <si>
    <t>díj 2013. I. félév</t>
  </si>
  <si>
    <t>díj 2013. II. félév</t>
  </si>
  <si>
    <t>Lakossági díjkalkulátor mérőóra-állás megadásával</t>
  </si>
  <si>
    <t>Lakossági díjkalkulátor fogyasztás megadásával</t>
  </si>
  <si>
    <t>ivóvíz</t>
  </si>
  <si>
    <t>nem volt</t>
  </si>
  <si>
    <t>9.</t>
  </si>
  <si>
    <t>10.</t>
  </si>
  <si>
    <t>13-20</t>
  </si>
  <si>
    <t>25-32</t>
  </si>
  <si>
    <t>40-65</t>
  </si>
  <si>
    <t>80-125</t>
  </si>
  <si>
    <t>150-</t>
  </si>
  <si>
    <t>Szolgáltatások:</t>
  </si>
  <si>
    <t>vízterhelési díj</t>
  </si>
  <si>
    <t>víz alapdíj</t>
  </si>
  <si>
    <t>Fogyasztástól függő díj</t>
  </si>
  <si>
    <t>Számla összge nettó</t>
  </si>
  <si>
    <t>Alapdíj összesen</t>
  </si>
  <si>
    <t>Fogyasztástól függő díj összesen</t>
  </si>
  <si>
    <t>Számla összge bruttó II. félév</t>
  </si>
  <si>
    <t>Számla végösszege</t>
  </si>
  <si>
    <t>Számla összege bruttó I. félév</t>
  </si>
  <si>
    <t>Számla végösszege jún-júl</t>
  </si>
  <si>
    <t>Számla végösszege I. félév</t>
  </si>
  <si>
    <t>Számla végösszege II. félév</t>
  </si>
  <si>
    <t>Oszlop1</t>
  </si>
  <si>
    <t>I.</t>
  </si>
  <si>
    <t>II.</t>
  </si>
  <si>
    <t>Nyírgelse ivóvíz</t>
  </si>
  <si>
    <t>ivóvíz és szennyvíz</t>
  </si>
  <si>
    <t>Ártánd szennyvíz</t>
  </si>
  <si>
    <t>szennyvíz</t>
  </si>
  <si>
    <t>Biharkeresztes szennyvíz</t>
  </si>
  <si>
    <t>szennyvíz alapdíj</t>
  </si>
  <si>
    <t>Válasszon szolgáltatást!</t>
  </si>
  <si>
    <t>Mérőóra csere:</t>
  </si>
  <si>
    <t>Kitöltendő mezők</t>
  </si>
  <si>
    <t>Válassza ki a soron következő számlázási időszakot!</t>
  </si>
  <si>
    <t>hó</t>
  </si>
  <si>
    <t xml:space="preserve">Mérőállás az előző:   </t>
  </si>
  <si>
    <t>Fizetendő számlaösszeg:</t>
  </si>
  <si>
    <t>Ft</t>
  </si>
  <si>
    <r>
      <t>m</t>
    </r>
    <r>
      <rPr>
        <vertAlign val="superscript"/>
        <sz val="11"/>
        <color indexed="8"/>
        <rFont val="Calibri"/>
        <family val="2"/>
      </rPr>
      <t>3</t>
    </r>
  </si>
  <si>
    <t>Válassza ki a felhasználási helynek megfelelő település nevét!</t>
  </si>
  <si>
    <t>Elszámolandó mennyiség:</t>
  </si>
  <si>
    <t>A 2013. január 1-jétől érvényes, 27%-os áfával kalkulált bruttó összeg, tájékoztató adat.</t>
  </si>
  <si>
    <t>A kiválasztás: A kék cellákba belekattintva megjelenik a jobb oldali nyíl, a legördülő menü.</t>
  </si>
  <si>
    <t>Amennyiben ismeri a korábbi és a jelenlegi mérőállást, kérjük, az I. kalkulátort használja,
ha az elmúlt időszak fogyasztási mennyiségét ismeri, akkor a II. kalkulátort használja!</t>
  </si>
  <si>
    <t>január</t>
  </si>
  <si>
    <t>február</t>
  </si>
  <si>
    <t>március</t>
  </si>
  <si>
    <t>április</t>
  </si>
  <si>
    <t>június</t>
  </si>
  <si>
    <t>július</t>
  </si>
  <si>
    <t>augusztus</t>
  </si>
  <si>
    <t>szeptember</t>
  </si>
  <si>
    <t>október</t>
  </si>
  <si>
    <t>november</t>
  </si>
  <si>
    <t>december</t>
  </si>
  <si>
    <t>május</t>
  </si>
  <si>
    <t xml:space="preserve">Debreceni Vízmű Zrt.     Ivóvíz és szennyvíz szolgáltatásért fizetendő előzetes díjkalkulátor
                                                                                           2013. év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</si>
</sst>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.5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.5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 indent="1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3" fontId="8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3" fillId="12" borderId="10" xfId="0" applyFont="1" applyFill="1" applyBorder="1" applyAlignment="1" applyProtection="1">
      <alignment/>
      <protection locked="0"/>
    </xf>
    <xf numFmtId="0" fontId="3" fillId="12" borderId="15" xfId="0" applyFont="1" applyFill="1" applyBorder="1" applyAlignment="1" applyProtection="1">
      <alignment/>
      <protection locked="0"/>
    </xf>
    <xf numFmtId="0" fontId="3" fillId="12" borderId="16" xfId="0" applyFont="1" applyFill="1" applyBorder="1" applyAlignment="1" applyProtection="1">
      <alignment/>
      <protection locked="0"/>
    </xf>
    <xf numFmtId="0" fontId="3" fillId="12" borderId="11" xfId="0" applyFont="1" applyFill="1" applyBorder="1" applyAlignment="1" applyProtection="1">
      <alignment/>
      <protection locked="0"/>
    </xf>
    <xf numFmtId="0" fontId="3" fillId="12" borderId="13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12" borderId="0" xfId="0" applyFont="1" applyFill="1" applyAlignment="1">
      <alignment/>
    </xf>
    <xf numFmtId="0" fontId="1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12" xfId="0" applyFont="1" applyBorder="1" applyAlignment="1" applyProtection="1">
      <alignment/>
      <protection/>
    </xf>
    <xf numFmtId="0" fontId="10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9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8">
    <dxf>
      <font>
        <color rgb="FFC00000"/>
      </font>
    </dxf>
    <dxf>
      <font>
        <color theme="0"/>
      </font>
    </dxf>
    <dxf>
      <font>
        <color theme="0"/>
      </font>
    </dxf>
    <dxf>
      <fill>
        <patternFill>
          <bgColor theme="8" tint="0.5999600291252136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3.28125" style="1" customWidth="1"/>
    <col min="2" max="2" width="25.140625" style="1" customWidth="1"/>
    <col min="3" max="3" width="23.7109375" style="3" customWidth="1"/>
    <col min="4" max="4" width="6.7109375" style="4" customWidth="1"/>
    <col min="5" max="5" width="87.28125" style="37" customWidth="1"/>
    <col min="6" max="6" width="32.7109375" style="1" customWidth="1"/>
    <col min="7" max="7" width="22.7109375" style="1" customWidth="1"/>
    <col min="8" max="9" width="22.421875" style="1" customWidth="1"/>
    <col min="10" max="10" width="4.7109375" style="1" customWidth="1"/>
    <col min="11" max="11" width="4.421875" style="1" customWidth="1"/>
    <col min="12" max="16384" width="8.8515625" style="1" customWidth="1"/>
  </cols>
  <sheetData>
    <row r="1" spans="1:27" ht="30" customHeight="1">
      <c r="A1" s="49" t="s">
        <v>75</v>
      </c>
      <c r="B1" s="50"/>
      <c r="C1" s="50"/>
      <c r="D1" s="50"/>
      <c r="E1" s="50"/>
      <c r="F1" s="41"/>
      <c r="G1" s="42" t="s">
        <v>40</v>
      </c>
      <c r="H1" s="43" t="s">
        <v>44</v>
      </c>
      <c r="I1" s="43" t="s">
        <v>63</v>
      </c>
      <c r="J1" s="43">
        <f aca="true" t="shared" si="0" ref="J1:J10">IF($C$7=I1,1,)</f>
        <v>0</v>
      </c>
      <c r="K1" s="43">
        <f>SUM(J1:J6)</f>
        <v>1</v>
      </c>
      <c r="L1" s="43">
        <f>IF($C$20=I1,1,)</f>
        <v>0</v>
      </c>
      <c r="M1" s="43">
        <f>SUM(L1:L6)</f>
        <v>1</v>
      </c>
      <c r="N1" s="43"/>
      <c r="O1" s="43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39.75" customHeight="1">
      <c r="A2" s="46" t="s">
        <v>62</v>
      </c>
      <c r="B2" s="47"/>
      <c r="C2" s="47"/>
      <c r="D2" s="47"/>
      <c r="E2" s="48"/>
      <c r="F2" s="41"/>
      <c r="G2" s="43" t="s">
        <v>45</v>
      </c>
      <c r="H2" s="43" t="s">
        <v>18</v>
      </c>
      <c r="I2" s="43" t="s">
        <v>64</v>
      </c>
      <c r="J2" s="43">
        <f t="shared" si="0"/>
        <v>0</v>
      </c>
      <c r="K2" s="43"/>
      <c r="L2" s="43">
        <f aca="true" t="shared" si="1" ref="L2:L12">IF($C$20=I2,1,)</f>
        <v>0</v>
      </c>
      <c r="M2" s="43"/>
      <c r="N2" s="43"/>
      <c r="O2" s="43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3:27" ht="13.5" customHeight="1">
      <c r="C3" s="40" t="s">
        <v>51</v>
      </c>
      <c r="E3" s="37" t="s">
        <v>61</v>
      </c>
      <c r="F3" s="41"/>
      <c r="G3" s="43" t="s">
        <v>47</v>
      </c>
      <c r="H3" s="43" t="s">
        <v>46</v>
      </c>
      <c r="I3" s="43" t="s">
        <v>65</v>
      </c>
      <c r="J3" s="43">
        <f t="shared" si="0"/>
        <v>0</v>
      </c>
      <c r="K3" s="43"/>
      <c r="L3" s="43">
        <f t="shared" si="1"/>
        <v>0</v>
      </c>
      <c r="M3" s="43"/>
      <c r="N3" s="43"/>
      <c r="O3" s="43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.75" customHeight="1">
      <c r="A4" s="21" t="s">
        <v>41</v>
      </c>
      <c r="B4" s="2" t="s">
        <v>16</v>
      </c>
      <c r="F4" s="41"/>
      <c r="G4" s="43" t="s">
        <v>43</v>
      </c>
      <c r="H4" s="43"/>
      <c r="I4" s="43" t="s">
        <v>66</v>
      </c>
      <c r="J4" s="43">
        <f t="shared" si="0"/>
        <v>0</v>
      </c>
      <c r="K4" s="43"/>
      <c r="L4" s="43">
        <f t="shared" si="1"/>
        <v>0</v>
      </c>
      <c r="M4" s="43"/>
      <c r="N4" s="43"/>
      <c r="O4" s="43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>
      <c r="A5" s="25" t="s">
        <v>5</v>
      </c>
      <c r="B5" s="26" t="s">
        <v>4</v>
      </c>
      <c r="C5" s="29" t="s">
        <v>13</v>
      </c>
      <c r="D5" s="34"/>
      <c r="E5" s="37" t="s">
        <v>58</v>
      </c>
      <c r="F5" s="41"/>
      <c r="G5" s="43" t="s">
        <v>13</v>
      </c>
      <c r="H5" s="43"/>
      <c r="I5" s="43" t="s">
        <v>74</v>
      </c>
      <c r="J5" s="43">
        <f t="shared" si="0"/>
        <v>0</v>
      </c>
      <c r="K5" s="43"/>
      <c r="L5" s="43">
        <f t="shared" si="1"/>
        <v>0</v>
      </c>
      <c r="M5" s="43"/>
      <c r="N5" s="43"/>
      <c r="O5" s="43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>
      <c r="A6" s="25" t="s">
        <v>6</v>
      </c>
      <c r="B6" s="26" t="s">
        <v>27</v>
      </c>
      <c r="C6" s="29" t="s">
        <v>44</v>
      </c>
      <c r="D6" s="25"/>
      <c r="E6" s="37" t="s">
        <v>49</v>
      </c>
      <c r="F6" s="41"/>
      <c r="G6" s="43" t="s">
        <v>3</v>
      </c>
      <c r="H6" s="43"/>
      <c r="I6" s="43" t="s">
        <v>67</v>
      </c>
      <c r="J6" s="43">
        <f t="shared" si="0"/>
        <v>1</v>
      </c>
      <c r="K6" s="43"/>
      <c r="L6" s="43">
        <f t="shared" si="1"/>
        <v>1</v>
      </c>
      <c r="M6" s="43"/>
      <c r="N6" s="43"/>
      <c r="O6" s="43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15" customHeight="1">
      <c r="A7" s="25" t="s">
        <v>7</v>
      </c>
      <c r="B7" s="26" t="s">
        <v>1</v>
      </c>
      <c r="C7" s="29" t="s">
        <v>67</v>
      </c>
      <c r="D7" s="34" t="s">
        <v>53</v>
      </c>
      <c r="E7" s="37" t="s">
        <v>52</v>
      </c>
      <c r="F7" s="41"/>
      <c r="G7" s="44"/>
      <c r="H7" s="43"/>
      <c r="I7" s="43" t="s">
        <v>68</v>
      </c>
      <c r="J7" s="43">
        <f t="shared" si="0"/>
        <v>0</v>
      </c>
      <c r="K7" s="43"/>
      <c r="L7" s="43">
        <f t="shared" si="1"/>
        <v>0</v>
      </c>
      <c r="M7" s="43"/>
      <c r="N7" s="43"/>
      <c r="O7" s="43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15" customHeight="1">
      <c r="A8" s="25" t="s">
        <v>8</v>
      </c>
      <c r="B8" s="26" t="s">
        <v>50</v>
      </c>
      <c r="C8" s="29" t="s">
        <v>19</v>
      </c>
      <c r="D8" s="34"/>
      <c r="F8" s="41"/>
      <c r="G8" s="43"/>
      <c r="H8" s="43"/>
      <c r="I8" s="43" t="s">
        <v>69</v>
      </c>
      <c r="J8" s="43">
        <f t="shared" si="0"/>
        <v>0</v>
      </c>
      <c r="K8" s="43"/>
      <c r="L8" s="43">
        <f t="shared" si="1"/>
        <v>0</v>
      </c>
      <c r="M8" s="43"/>
      <c r="N8" s="43"/>
      <c r="O8" s="43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ht="15" customHeight="1">
      <c r="A9" s="25" t="s">
        <v>9</v>
      </c>
      <c r="B9" s="26">
        <f>IF(C8="volt","Előző mérőóra záró állása:",)</f>
        <v>0</v>
      </c>
      <c r="C9" s="22"/>
      <c r="D9" s="34"/>
      <c r="E9" s="37">
        <f>IF(C8="volt","Írja be az előző mérő záró állását!",)</f>
        <v>0</v>
      </c>
      <c r="F9" s="41"/>
      <c r="G9" s="43"/>
      <c r="H9" s="43"/>
      <c r="I9" s="43" t="s">
        <v>70</v>
      </c>
      <c r="J9" s="43">
        <f t="shared" si="0"/>
        <v>0</v>
      </c>
      <c r="K9" s="43"/>
      <c r="L9" s="43">
        <f t="shared" si="1"/>
        <v>0</v>
      </c>
      <c r="M9" s="43"/>
      <c r="N9" s="43"/>
      <c r="O9" s="43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ht="15" customHeight="1" thickBot="1">
      <c r="A10" s="25" t="s">
        <v>10</v>
      </c>
      <c r="B10" s="26">
        <f>IF(C8="volt","Új mérőóra induló állása:",)</f>
        <v>0</v>
      </c>
      <c r="C10" s="23"/>
      <c r="D10" s="34"/>
      <c r="E10" s="37">
        <f>IF(C8="volt","Írja be az új mérő induló állását!",)</f>
        <v>0</v>
      </c>
      <c r="F10" s="41"/>
      <c r="G10" s="43"/>
      <c r="H10" s="43"/>
      <c r="I10" s="43" t="s">
        <v>71</v>
      </c>
      <c r="J10" s="43">
        <f t="shared" si="0"/>
        <v>0</v>
      </c>
      <c r="K10" s="43"/>
      <c r="L10" s="43">
        <f t="shared" si="1"/>
        <v>0</v>
      </c>
      <c r="M10" s="43"/>
      <c r="N10" s="43"/>
      <c r="O10" s="43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15" customHeight="1">
      <c r="A11" s="25" t="s">
        <v>11</v>
      </c>
      <c r="B11" s="27" t="s">
        <v>54</v>
      </c>
      <c r="C11" s="30"/>
      <c r="D11" s="34"/>
      <c r="E11" s="37" t="str">
        <f>+IF(C11=0,"Írja be az előző mérőállást! (Az előző számla mérőállás mezőjében megtalálja.)",)</f>
        <v>Írja be az előző mérőállást! (Az előző számla mérőállás mezőjében megtalálja.)</v>
      </c>
      <c r="F11" s="41"/>
      <c r="G11" s="43"/>
      <c r="H11" s="43"/>
      <c r="I11" s="43" t="s">
        <v>72</v>
      </c>
      <c r="J11" s="43"/>
      <c r="K11" s="43"/>
      <c r="L11" s="43">
        <f t="shared" si="1"/>
        <v>0</v>
      </c>
      <c r="M11" s="43"/>
      <c r="N11" s="43"/>
      <c r="O11" s="43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ht="15" customHeight="1" thickBot="1">
      <c r="A12" s="25" t="s">
        <v>12</v>
      </c>
      <c r="B12" s="27" t="s">
        <v>0</v>
      </c>
      <c r="C12" s="31"/>
      <c r="D12" s="34"/>
      <c r="E12" s="38" t="str">
        <f>+IF(C12=0,"Írja be a jelenlegi mérőállást!",)</f>
        <v>Írja be a jelenlegi mérőállást!</v>
      </c>
      <c r="F12" s="41"/>
      <c r="G12" s="43"/>
      <c r="H12" s="43"/>
      <c r="I12" s="43" t="s">
        <v>73</v>
      </c>
      <c r="J12" s="43">
        <f>IF($C$7=I12,1,)</f>
        <v>0</v>
      </c>
      <c r="K12" s="43">
        <f>SUM(J7:J12)</f>
        <v>0</v>
      </c>
      <c r="L12" s="43">
        <f t="shared" si="1"/>
        <v>0</v>
      </c>
      <c r="M12" s="43">
        <f>SUM(L7:L12)</f>
        <v>0</v>
      </c>
      <c r="N12" s="43"/>
      <c r="O12" s="43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ht="15" customHeight="1">
      <c r="A13" s="25" t="s">
        <v>20</v>
      </c>
      <c r="B13" s="26" t="s">
        <v>59</v>
      </c>
      <c r="C13" s="45">
        <f>IF(C9+C10=0,ROUND(C12-C11,),C9-C11+C12-C10)</f>
        <v>0</v>
      </c>
      <c r="D13" s="34" t="s">
        <v>57</v>
      </c>
      <c r="E13" s="37">
        <f>IF(OR(C13&lt;0,C13&gt;50),"Ellenőrizze a beírt óraállásokat!",)</f>
        <v>0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ht="5.25" customHeight="1" thickBot="1">
      <c r="A14" s="25"/>
      <c r="B14" s="25"/>
      <c r="C14" s="6"/>
      <c r="D14" s="35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ht="18" customHeight="1" thickBot="1">
      <c r="A15" s="25" t="s">
        <v>21</v>
      </c>
      <c r="B15" s="28" t="s">
        <v>55</v>
      </c>
      <c r="C15" s="24">
        <f>IF(C12&lt;&gt;0,mellékszámít!$A$54,)</f>
        <v>0</v>
      </c>
      <c r="D15" s="35" t="s">
        <v>56</v>
      </c>
      <c r="E15" s="39" t="s">
        <v>60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4:27" ht="19.5" customHeight="1">
      <c r="D16" s="34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15" customHeight="1">
      <c r="A17" s="21" t="s">
        <v>42</v>
      </c>
      <c r="B17" s="2" t="s">
        <v>17</v>
      </c>
      <c r="D17" s="34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15" customHeight="1">
      <c r="A18" s="25" t="s">
        <v>5</v>
      </c>
      <c r="B18" s="26" t="s">
        <v>4</v>
      </c>
      <c r="C18" s="29" t="s">
        <v>13</v>
      </c>
      <c r="D18" s="34"/>
      <c r="E18" s="37" t="s">
        <v>58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ht="15" customHeight="1">
      <c r="A19" s="25" t="s">
        <v>6</v>
      </c>
      <c r="B19" s="26" t="s">
        <v>27</v>
      </c>
      <c r="C19" s="29" t="s">
        <v>44</v>
      </c>
      <c r="D19" s="34"/>
      <c r="E19" s="37" t="s">
        <v>49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11" ht="15" customHeight="1" thickBot="1">
      <c r="A20" s="25" t="s">
        <v>7</v>
      </c>
      <c r="B20" s="26" t="s">
        <v>1</v>
      </c>
      <c r="C20" s="32" t="s">
        <v>67</v>
      </c>
      <c r="D20" s="34" t="s">
        <v>53</v>
      </c>
      <c r="E20" s="37" t="s">
        <v>2</v>
      </c>
      <c r="I20" s="41"/>
      <c r="J20" s="41"/>
      <c r="K20" s="41"/>
    </row>
    <row r="21" spans="1:11" ht="15" customHeight="1" thickBot="1">
      <c r="A21" s="25" t="s">
        <v>8</v>
      </c>
      <c r="B21" s="27" t="s">
        <v>59</v>
      </c>
      <c r="C21" s="33"/>
      <c r="D21" s="36" t="s">
        <v>57</v>
      </c>
      <c r="E21" s="37" t="str">
        <f>+IF(C21=0,"Írja be a fogyasztást!",)</f>
        <v>Írja be a fogyasztást!</v>
      </c>
      <c r="I21" s="41"/>
      <c r="J21" s="41"/>
      <c r="K21" s="41"/>
    </row>
    <row r="22" spans="1:4" ht="5.25" customHeight="1" thickBot="1">
      <c r="A22" s="25"/>
      <c r="B22" s="25"/>
      <c r="C22" s="6"/>
      <c r="D22" s="35"/>
    </row>
    <row r="23" spans="1:5" ht="18" customHeight="1" thickBot="1">
      <c r="A23" s="25" t="s">
        <v>9</v>
      </c>
      <c r="B23" s="28" t="s">
        <v>55</v>
      </c>
      <c r="C23" s="24">
        <f>IF(C21&lt;&gt;"",mellékszám!$A$53,)</f>
        <v>0</v>
      </c>
      <c r="D23" s="35" t="s">
        <v>56</v>
      </c>
      <c r="E23" s="39" t="s">
        <v>60</v>
      </c>
    </row>
    <row r="24" spans="3:4" ht="5.25" customHeight="1">
      <c r="C24" s="6"/>
      <c r="D24" s="5"/>
    </row>
    <row r="25" ht="16.5" customHeight="1"/>
  </sheetData>
  <sheetProtection password="DAB7" sheet="1"/>
  <mergeCells count="2">
    <mergeCell ref="A2:E2"/>
    <mergeCell ref="A1:E1"/>
  </mergeCells>
  <conditionalFormatting sqref="C23 E21 E19 C15 B9:B10 C13 E9:E13 E5:E6">
    <cfRule type="cellIs" priority="15" dxfId="6" operator="equal" stopIfTrue="1">
      <formula>0</formula>
    </cfRule>
  </conditionalFormatting>
  <conditionalFormatting sqref="C19 C6">
    <cfRule type="cellIs" priority="6" dxfId="6" operator="equal" stopIfTrue="1">
      <formula>FALSE</formula>
    </cfRule>
  </conditionalFormatting>
  <conditionalFormatting sqref="C9:C10">
    <cfRule type="expression" priority="18" dxfId="3" stopIfTrue="1">
      <formula>$C$8="volt"</formula>
    </cfRule>
  </conditionalFormatting>
  <conditionalFormatting sqref="B9:B10">
    <cfRule type="cellIs" priority="4" dxfId="6" operator="equal" stopIfTrue="1">
      <formula>0</formula>
    </cfRule>
  </conditionalFormatting>
  <conditionalFormatting sqref="E9:E10">
    <cfRule type="cellIs" priority="3" dxfId="6" operator="equal" stopIfTrue="1">
      <formula>0</formula>
    </cfRule>
  </conditionalFormatting>
  <conditionalFormatting sqref="E13">
    <cfRule type="cellIs" priority="1" dxfId="7" operator="notEqual" stopIfTrue="1">
      <formula>0</formula>
    </cfRule>
  </conditionalFormatting>
  <dataValidations count="4">
    <dataValidation type="list" allowBlank="1" showInputMessage="1" showErrorMessage="1" sqref="C20 C7">
      <formula1>$I$1:$I$12</formula1>
    </dataValidation>
    <dataValidation type="list" allowBlank="1" showInputMessage="1" showErrorMessage="1" sqref="C19 C6">
      <formula1>$H$1:$H$3</formula1>
    </dataValidation>
    <dataValidation type="list" allowBlank="1" showInputMessage="1" showErrorMessage="1" sqref="C8">
      <formula1>"volt,nem volt"</formula1>
    </dataValidation>
    <dataValidation type="list" showInputMessage="1" showErrorMessage="1" sqref="C18 C5">
      <formula1>$G$2:$G$6</formula1>
    </dataValidation>
  </dataValidation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landscape" paperSize="9" scale="95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pane xSplit="1" ySplit="3" topLeftCell="B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4" sqref="B4"/>
    </sheetView>
  </sheetViews>
  <sheetFormatPr defaultColWidth="9.140625" defaultRowHeight="15"/>
  <cols>
    <col min="1" max="1" width="28.00390625" style="7" customWidth="1"/>
    <col min="2" max="10" width="12.00390625" style="8" customWidth="1"/>
    <col min="11" max="16384" width="8.8515625" style="7" customWidth="1"/>
  </cols>
  <sheetData>
    <row r="1" spans="2:10" ht="13.5">
      <c r="B1" s="18">
        <v>4</v>
      </c>
      <c r="C1" s="18">
        <v>5</v>
      </c>
      <c r="D1" s="18">
        <v>6</v>
      </c>
      <c r="E1" s="18">
        <v>7</v>
      </c>
      <c r="F1" s="18">
        <v>8</v>
      </c>
      <c r="G1" s="18">
        <v>9</v>
      </c>
      <c r="H1" s="18">
        <v>10</v>
      </c>
      <c r="I1" s="18">
        <v>11</v>
      </c>
      <c r="J1" s="18">
        <v>12</v>
      </c>
    </row>
    <row r="2" spans="2:10" ht="13.5">
      <c r="B2" s="7" t="s">
        <v>45</v>
      </c>
      <c r="C2" s="7" t="s">
        <v>47</v>
      </c>
      <c r="D2" s="7" t="s">
        <v>43</v>
      </c>
      <c r="E2" s="7" t="s">
        <v>13</v>
      </c>
      <c r="F2" s="7" t="s">
        <v>13</v>
      </c>
      <c r="G2" s="7" t="s">
        <v>13</v>
      </c>
      <c r="H2" s="7" t="s">
        <v>3</v>
      </c>
      <c r="I2" s="7" t="s">
        <v>3</v>
      </c>
      <c r="J2" s="7" t="s">
        <v>3</v>
      </c>
    </row>
    <row r="3" spans="1:10" ht="13.5">
      <c r="A3" s="13" t="s">
        <v>14</v>
      </c>
      <c r="B3" s="8" t="s">
        <v>46</v>
      </c>
      <c r="C3" s="8" t="s">
        <v>46</v>
      </c>
      <c r="D3" s="8" t="s">
        <v>18</v>
      </c>
      <c r="E3" s="8" t="s">
        <v>44</v>
      </c>
      <c r="F3" s="8" t="s">
        <v>18</v>
      </c>
      <c r="G3" s="8" t="s">
        <v>46</v>
      </c>
      <c r="H3" s="8" t="s">
        <v>44</v>
      </c>
      <c r="I3" s="8" t="s">
        <v>18</v>
      </c>
      <c r="J3" s="8" t="s">
        <v>46</v>
      </c>
    </row>
    <row r="4" spans="1:10" ht="13.5">
      <c r="A4" s="7" t="s">
        <v>18</v>
      </c>
      <c r="D4" s="9">
        <v>313.8</v>
      </c>
      <c r="E4" s="9">
        <v>307</v>
      </c>
      <c r="F4" s="9">
        <v>307</v>
      </c>
      <c r="G4" s="10"/>
      <c r="H4" s="9">
        <v>313.8</v>
      </c>
      <c r="I4" s="9">
        <v>313.8</v>
      </c>
      <c r="J4" s="12"/>
    </row>
    <row r="5" spans="1:10" ht="13.5">
      <c r="A5" s="7" t="s">
        <v>46</v>
      </c>
      <c r="B5" s="9">
        <v>330.2</v>
      </c>
      <c r="C5" s="9">
        <v>346.6</v>
      </c>
      <c r="E5" s="9">
        <v>320</v>
      </c>
      <c r="F5" s="11"/>
      <c r="G5" s="9">
        <v>320</v>
      </c>
      <c r="H5" s="9">
        <v>337.4</v>
      </c>
      <c r="I5" s="11"/>
      <c r="J5" s="9">
        <v>337.4</v>
      </c>
    </row>
    <row r="6" spans="1:7" ht="13.5">
      <c r="A6" s="7" t="s">
        <v>28</v>
      </c>
      <c r="B6" s="9">
        <v>5.5</v>
      </c>
      <c r="C6" s="9">
        <v>5.5</v>
      </c>
      <c r="E6" s="9">
        <v>5.5</v>
      </c>
      <c r="F6" s="12"/>
      <c r="G6" s="9">
        <v>5.5</v>
      </c>
    </row>
    <row r="7" spans="1:10" ht="13.5">
      <c r="A7" s="13" t="s">
        <v>30</v>
      </c>
      <c r="B7" s="9">
        <f aca="true" t="shared" si="0" ref="B7:J7">SUM(B4:B6)</f>
        <v>335.7</v>
      </c>
      <c r="C7" s="9">
        <f t="shared" si="0"/>
        <v>352.1</v>
      </c>
      <c r="D7" s="9">
        <f t="shared" si="0"/>
        <v>313.8</v>
      </c>
      <c r="E7" s="9">
        <f t="shared" si="0"/>
        <v>632.5</v>
      </c>
      <c r="F7" s="9">
        <f t="shared" si="0"/>
        <v>307</v>
      </c>
      <c r="G7" s="9">
        <f t="shared" si="0"/>
        <v>325.5</v>
      </c>
      <c r="H7" s="9">
        <f t="shared" si="0"/>
        <v>651.2</v>
      </c>
      <c r="I7" s="9">
        <f t="shared" si="0"/>
        <v>313.8</v>
      </c>
      <c r="J7" s="9">
        <f t="shared" si="0"/>
        <v>337.4</v>
      </c>
    </row>
    <row r="8" spans="1:10" s="13" customFormat="1" ht="13.5">
      <c r="A8" s="13" t="s">
        <v>33</v>
      </c>
      <c r="B8" s="20">
        <f>+B7*kalkulátor!$C$13</f>
        <v>0</v>
      </c>
      <c r="C8" s="20">
        <f>+C7*kalkulátor!$C$13</f>
        <v>0</v>
      </c>
      <c r="D8" s="20">
        <f>+D7*kalkulátor!$C$13</f>
        <v>0</v>
      </c>
      <c r="E8" s="20">
        <f>+E7*kalkulátor!$C$13</f>
        <v>0</v>
      </c>
      <c r="F8" s="20">
        <f>+F7*kalkulátor!$C$13</f>
        <v>0</v>
      </c>
      <c r="G8" s="20">
        <f>+G7*kalkulátor!$C$13</f>
        <v>0</v>
      </c>
      <c r="H8" s="20">
        <f>+H7*kalkulátor!$C$13</f>
        <v>0</v>
      </c>
      <c r="I8" s="20">
        <f>+I7*kalkulátor!$C$13</f>
        <v>0</v>
      </c>
      <c r="J8" s="20">
        <f>+J7*kalkulátor!$C$13</f>
        <v>0</v>
      </c>
    </row>
    <row r="9" spans="1:10" ht="13.5">
      <c r="A9" s="13" t="s">
        <v>29</v>
      </c>
      <c r="B9" s="10"/>
      <c r="C9" s="10"/>
      <c r="D9" s="9">
        <v>256.4</v>
      </c>
      <c r="E9" s="9">
        <v>200</v>
      </c>
      <c r="F9" s="9">
        <v>200</v>
      </c>
      <c r="G9" s="10"/>
      <c r="H9" s="9">
        <v>256.4</v>
      </c>
      <c r="I9" s="9">
        <v>256.4</v>
      </c>
      <c r="J9" s="10"/>
    </row>
    <row r="10" ht="13.5">
      <c r="A10" s="7" t="s">
        <v>22</v>
      </c>
    </row>
    <row r="11" ht="13.5">
      <c r="A11" s="7" t="s">
        <v>23</v>
      </c>
    </row>
    <row r="12" ht="13.5">
      <c r="A12" s="7" t="s">
        <v>24</v>
      </c>
    </row>
    <row r="13" ht="13.5">
      <c r="A13" s="7" t="s">
        <v>25</v>
      </c>
    </row>
    <row r="14" ht="13.5">
      <c r="A14" s="7" t="s">
        <v>26</v>
      </c>
    </row>
    <row r="15" spans="1:10" ht="13.5">
      <c r="A15" s="13" t="s">
        <v>48</v>
      </c>
      <c r="B15" s="9">
        <v>359</v>
      </c>
      <c r="C15" s="9">
        <v>339.5</v>
      </c>
      <c r="D15" s="10"/>
      <c r="E15" s="10"/>
      <c r="F15" s="10"/>
      <c r="G15" s="10"/>
      <c r="H15" s="9">
        <v>205.1</v>
      </c>
      <c r="I15" s="10"/>
      <c r="J15" s="9">
        <v>205.1</v>
      </c>
    </row>
    <row r="16" ht="13.5">
      <c r="A16" s="7" t="s">
        <v>22</v>
      </c>
    </row>
    <row r="17" ht="13.5">
      <c r="A17" s="7" t="s">
        <v>23</v>
      </c>
    </row>
    <row r="18" ht="13.5">
      <c r="A18" s="7" t="s">
        <v>24</v>
      </c>
    </row>
    <row r="19" ht="13.5">
      <c r="A19" s="7" t="s">
        <v>25</v>
      </c>
    </row>
    <row r="20" ht="13.5">
      <c r="A20" s="7" t="s">
        <v>26</v>
      </c>
    </row>
    <row r="21" spans="1:10" s="13" customFormat="1" ht="13.5">
      <c r="A21" s="13" t="s">
        <v>32</v>
      </c>
      <c r="B21" s="14">
        <f>(B9+B15)</f>
        <v>359</v>
      </c>
      <c r="C21" s="14">
        <f aca="true" t="shared" si="1" ref="C21:J21">(C9+C15)</f>
        <v>339.5</v>
      </c>
      <c r="D21" s="14">
        <f t="shared" si="1"/>
        <v>256.4</v>
      </c>
      <c r="E21" s="14">
        <f t="shared" si="1"/>
        <v>200</v>
      </c>
      <c r="F21" s="14">
        <f t="shared" si="1"/>
        <v>200</v>
      </c>
      <c r="G21" s="14">
        <f t="shared" si="1"/>
        <v>0</v>
      </c>
      <c r="H21" s="14">
        <f t="shared" si="1"/>
        <v>461.5</v>
      </c>
      <c r="I21" s="14">
        <f t="shared" si="1"/>
        <v>256.4</v>
      </c>
      <c r="J21" s="14">
        <f t="shared" si="1"/>
        <v>205.1</v>
      </c>
    </row>
    <row r="22" spans="1:10" ht="13.5">
      <c r="A22" s="15" t="s">
        <v>31</v>
      </c>
      <c r="B22" s="8">
        <f aca="true" t="shared" si="2" ref="B22:J22">+B8+B21</f>
        <v>359</v>
      </c>
      <c r="C22" s="8">
        <f t="shared" si="2"/>
        <v>339.5</v>
      </c>
      <c r="D22" s="8">
        <f t="shared" si="2"/>
        <v>256.4</v>
      </c>
      <c r="E22" s="8">
        <f t="shared" si="2"/>
        <v>200</v>
      </c>
      <c r="F22" s="8">
        <f t="shared" si="2"/>
        <v>200</v>
      </c>
      <c r="G22" s="8">
        <f t="shared" si="2"/>
        <v>0</v>
      </c>
      <c r="H22" s="8">
        <f t="shared" si="2"/>
        <v>461.5</v>
      </c>
      <c r="I22" s="8">
        <f t="shared" si="2"/>
        <v>256.4</v>
      </c>
      <c r="J22" s="8">
        <f t="shared" si="2"/>
        <v>205.1</v>
      </c>
    </row>
    <row r="23" spans="1:10" s="13" customFormat="1" ht="13.5">
      <c r="A23" s="16" t="s">
        <v>36</v>
      </c>
      <c r="B23" s="17">
        <f aca="true" t="shared" si="3" ref="B23:J23">ROUND(B22*1.27,)</f>
        <v>456</v>
      </c>
      <c r="C23" s="17">
        <f t="shared" si="3"/>
        <v>431</v>
      </c>
      <c r="D23" s="17">
        <f t="shared" si="3"/>
        <v>326</v>
      </c>
      <c r="E23" s="17">
        <f t="shared" si="3"/>
        <v>254</v>
      </c>
      <c r="F23" s="17">
        <f t="shared" si="3"/>
        <v>254</v>
      </c>
      <c r="G23" s="17">
        <f t="shared" si="3"/>
        <v>0</v>
      </c>
      <c r="H23" s="17">
        <f t="shared" si="3"/>
        <v>586</v>
      </c>
      <c r="I23" s="17">
        <f t="shared" si="3"/>
        <v>326</v>
      </c>
      <c r="J23" s="17">
        <f t="shared" si="3"/>
        <v>260</v>
      </c>
    </row>
    <row r="24" spans="1:10" s="13" customFormat="1" ht="13.5">
      <c r="A24" s="16" t="s">
        <v>38</v>
      </c>
      <c r="B24" s="17">
        <f>+IF(kalkulátor!$K$1=1,B23,)</f>
        <v>456</v>
      </c>
      <c r="C24" s="17">
        <f>+IF(kalkulátor!$K$1=1,C23,)</f>
        <v>431</v>
      </c>
      <c r="D24" s="17">
        <f>+IF(kalkulátor!$K$1=1,D23,)</f>
        <v>326</v>
      </c>
      <c r="E24" s="17">
        <f>+IF(kalkulátor!$K$1=1,E23,)</f>
        <v>254</v>
      </c>
      <c r="F24" s="17">
        <f>+IF(kalkulátor!$K$1=1,F23,)</f>
        <v>254</v>
      </c>
      <c r="G24" s="17">
        <f>+IF(kalkulátor!$K$1=1,G23,)</f>
        <v>0</v>
      </c>
      <c r="H24" s="17">
        <f>+IF(kalkulátor!$K$1=1,H23,)</f>
        <v>586</v>
      </c>
      <c r="I24" s="17">
        <f>+IF(kalkulátor!$K$1=1,I23,)</f>
        <v>326</v>
      </c>
      <c r="J24" s="17">
        <f>+IF(kalkulátor!$K$1=1,J23,)</f>
        <v>260</v>
      </c>
    </row>
    <row r="25" ht="13.5">
      <c r="A25" s="15"/>
    </row>
    <row r="26" spans="2:10" ht="13.5">
      <c r="B26" s="7" t="s">
        <v>45</v>
      </c>
      <c r="C26" s="7" t="s">
        <v>47</v>
      </c>
      <c r="D26" s="7" t="s">
        <v>43</v>
      </c>
      <c r="E26" s="7" t="s">
        <v>13</v>
      </c>
      <c r="F26" s="7" t="s">
        <v>13</v>
      </c>
      <c r="G26" s="7" t="s">
        <v>13</v>
      </c>
      <c r="H26" s="7" t="s">
        <v>3</v>
      </c>
      <c r="I26" s="7" t="s">
        <v>3</v>
      </c>
      <c r="J26" s="7" t="s">
        <v>3</v>
      </c>
    </row>
    <row r="27" spans="1:10" ht="13.5">
      <c r="A27" s="13" t="s">
        <v>15</v>
      </c>
      <c r="B27" s="8" t="s">
        <v>46</v>
      </c>
      <c r="C27" s="8" t="s">
        <v>46</v>
      </c>
      <c r="D27" s="8" t="s">
        <v>18</v>
      </c>
      <c r="E27" s="8" t="s">
        <v>44</v>
      </c>
      <c r="F27" s="8" t="s">
        <v>18</v>
      </c>
      <c r="G27" s="8" t="s">
        <v>46</v>
      </c>
      <c r="H27" s="8" t="s">
        <v>44</v>
      </c>
      <c r="I27" s="8" t="s">
        <v>18</v>
      </c>
      <c r="J27" s="8" t="s">
        <v>46</v>
      </c>
    </row>
    <row r="28" spans="1:10" ht="13.5">
      <c r="A28" s="7" t="s">
        <v>18</v>
      </c>
      <c r="D28" s="9">
        <v>282.42</v>
      </c>
      <c r="E28" s="9">
        <v>276.3</v>
      </c>
      <c r="F28" s="9">
        <v>276.3</v>
      </c>
      <c r="G28" s="10"/>
      <c r="H28" s="9">
        <v>282.42</v>
      </c>
      <c r="I28" s="9">
        <v>282.42</v>
      </c>
      <c r="J28" s="12"/>
    </row>
    <row r="29" spans="1:10" ht="13.5">
      <c r="A29" s="7" t="s">
        <v>46</v>
      </c>
      <c r="B29" s="9">
        <v>297.18</v>
      </c>
      <c r="C29" s="9">
        <v>311.94000000000005</v>
      </c>
      <c r="E29" s="9">
        <v>288</v>
      </c>
      <c r="F29" s="11"/>
      <c r="G29" s="9">
        <v>288</v>
      </c>
      <c r="H29" s="9">
        <v>303.65999999999997</v>
      </c>
      <c r="I29" s="11"/>
      <c r="J29" s="9">
        <v>303.65999999999997</v>
      </c>
    </row>
    <row r="30" spans="1:7" ht="13.5">
      <c r="A30" s="7" t="s">
        <v>28</v>
      </c>
      <c r="B30" s="9">
        <v>4.95</v>
      </c>
      <c r="C30" s="9">
        <v>4.95</v>
      </c>
      <c r="E30" s="9">
        <v>4.95</v>
      </c>
      <c r="F30" s="12"/>
      <c r="G30" s="9">
        <v>4.95</v>
      </c>
    </row>
    <row r="31" spans="1:10" ht="13.5">
      <c r="A31" s="13" t="s">
        <v>30</v>
      </c>
      <c r="B31" s="9">
        <f aca="true" t="shared" si="4" ref="B31:J31">SUM(B28:B30)</f>
        <v>302.13</v>
      </c>
      <c r="C31" s="9">
        <f t="shared" si="4"/>
        <v>316.89000000000004</v>
      </c>
      <c r="D31" s="9">
        <f t="shared" si="4"/>
        <v>282.42</v>
      </c>
      <c r="E31" s="9">
        <f t="shared" si="4"/>
        <v>569.25</v>
      </c>
      <c r="F31" s="9">
        <f t="shared" si="4"/>
        <v>276.3</v>
      </c>
      <c r="G31" s="9">
        <f t="shared" si="4"/>
        <v>292.95</v>
      </c>
      <c r="H31" s="9">
        <f t="shared" si="4"/>
        <v>586.0799999999999</v>
      </c>
      <c r="I31" s="9">
        <f t="shared" si="4"/>
        <v>282.42</v>
      </c>
      <c r="J31" s="9">
        <f t="shared" si="4"/>
        <v>303.65999999999997</v>
      </c>
    </row>
    <row r="32" spans="1:10" s="13" customFormat="1" ht="13.5">
      <c r="A32" s="13" t="s">
        <v>33</v>
      </c>
      <c r="B32" s="20">
        <f>+B31*kalkulátor!$C$13</f>
        <v>0</v>
      </c>
      <c r="C32" s="20">
        <f>+C31*kalkulátor!$C$13</f>
        <v>0</v>
      </c>
      <c r="D32" s="20">
        <f>+D31*kalkulátor!$C$13</f>
        <v>0</v>
      </c>
      <c r="E32" s="20">
        <f>+E31*kalkulátor!$C$13</f>
        <v>0</v>
      </c>
      <c r="F32" s="20">
        <f>+F31*kalkulátor!$C$13</f>
        <v>0</v>
      </c>
      <c r="G32" s="20">
        <f>+G31*kalkulátor!$C$13</f>
        <v>0</v>
      </c>
      <c r="H32" s="20">
        <f>+H31*kalkulátor!$C$13</f>
        <v>0</v>
      </c>
      <c r="I32" s="20">
        <f>+I31*kalkulátor!$C$13</f>
        <v>0</v>
      </c>
      <c r="J32" s="20">
        <f>+J31*kalkulátor!$C$13</f>
        <v>0</v>
      </c>
    </row>
    <row r="33" spans="1:10" ht="13.5">
      <c r="A33" s="13" t="s">
        <v>29</v>
      </c>
      <c r="B33" s="10"/>
      <c r="C33" s="10"/>
      <c r="D33" s="9">
        <v>230.76</v>
      </c>
      <c r="E33" s="9">
        <v>180</v>
      </c>
      <c r="F33" s="9">
        <v>180</v>
      </c>
      <c r="G33" s="10"/>
      <c r="H33" s="9">
        <v>230.76</v>
      </c>
      <c r="I33" s="9">
        <v>230.76</v>
      </c>
      <c r="J33" s="10"/>
    </row>
    <row r="34" ht="13.5">
      <c r="A34" s="7" t="s">
        <v>22</v>
      </c>
    </row>
    <row r="35" ht="13.5">
      <c r="A35" s="7" t="s">
        <v>23</v>
      </c>
    </row>
    <row r="36" ht="13.5">
      <c r="A36" s="7" t="s">
        <v>24</v>
      </c>
    </row>
    <row r="37" ht="13.5">
      <c r="A37" s="7" t="s">
        <v>25</v>
      </c>
    </row>
    <row r="38" ht="13.5">
      <c r="A38" s="7" t="s">
        <v>26</v>
      </c>
    </row>
    <row r="39" spans="1:10" ht="13.5">
      <c r="A39" s="13" t="s">
        <v>48</v>
      </c>
      <c r="B39" s="9">
        <v>323.1</v>
      </c>
      <c r="C39" s="9">
        <v>305.55</v>
      </c>
      <c r="D39" s="10"/>
      <c r="E39" s="10"/>
      <c r="F39" s="10"/>
      <c r="G39" s="10"/>
      <c r="H39" s="9">
        <v>184.59</v>
      </c>
      <c r="I39" s="10"/>
      <c r="J39" s="9">
        <v>184.59</v>
      </c>
    </row>
    <row r="40" ht="13.5">
      <c r="A40" s="7" t="s">
        <v>22</v>
      </c>
    </row>
    <row r="41" ht="13.5">
      <c r="A41" s="7" t="s">
        <v>23</v>
      </c>
    </row>
    <row r="42" ht="13.5">
      <c r="A42" s="7" t="s">
        <v>24</v>
      </c>
    </row>
    <row r="43" ht="13.5">
      <c r="A43" s="7" t="s">
        <v>25</v>
      </c>
    </row>
    <row r="44" ht="13.5">
      <c r="A44" s="7" t="s">
        <v>26</v>
      </c>
    </row>
    <row r="45" spans="1:10" s="13" customFormat="1" ht="13.5">
      <c r="A45" s="13" t="s">
        <v>32</v>
      </c>
      <c r="B45" s="14">
        <f>(B33+B39)</f>
        <v>323.1</v>
      </c>
      <c r="C45" s="14">
        <f aca="true" t="shared" si="5" ref="C45:J45">(C33+C39)</f>
        <v>305.55</v>
      </c>
      <c r="D45" s="14">
        <f t="shared" si="5"/>
        <v>230.76</v>
      </c>
      <c r="E45" s="14">
        <f t="shared" si="5"/>
        <v>180</v>
      </c>
      <c r="F45" s="14">
        <f t="shared" si="5"/>
        <v>180</v>
      </c>
      <c r="G45" s="14">
        <f t="shared" si="5"/>
        <v>0</v>
      </c>
      <c r="H45" s="14">
        <f t="shared" si="5"/>
        <v>415.35</v>
      </c>
      <c r="I45" s="14">
        <f t="shared" si="5"/>
        <v>230.76</v>
      </c>
      <c r="J45" s="14">
        <f t="shared" si="5"/>
        <v>184.59</v>
      </c>
    </row>
    <row r="46" spans="1:10" ht="13.5">
      <c r="A46" s="15" t="s">
        <v>31</v>
      </c>
      <c r="B46" s="8">
        <f aca="true" t="shared" si="6" ref="B46:J46">+B32+B45</f>
        <v>323.1</v>
      </c>
      <c r="C46" s="8">
        <f t="shared" si="6"/>
        <v>305.55</v>
      </c>
      <c r="D46" s="8">
        <f t="shared" si="6"/>
        <v>230.76</v>
      </c>
      <c r="E46" s="8">
        <f t="shared" si="6"/>
        <v>180</v>
      </c>
      <c r="F46" s="8">
        <f t="shared" si="6"/>
        <v>180</v>
      </c>
      <c r="G46" s="8">
        <f t="shared" si="6"/>
        <v>0</v>
      </c>
      <c r="H46" s="8">
        <f t="shared" si="6"/>
        <v>415.35</v>
      </c>
      <c r="I46" s="8">
        <f t="shared" si="6"/>
        <v>230.76</v>
      </c>
      <c r="J46" s="8">
        <f t="shared" si="6"/>
        <v>184.59</v>
      </c>
    </row>
    <row r="47" spans="1:10" s="13" customFormat="1" ht="13.5">
      <c r="A47" s="16" t="s">
        <v>34</v>
      </c>
      <c r="B47" s="17">
        <f aca="true" t="shared" si="7" ref="B47:J47">ROUND(B46*1.27,)</f>
        <v>410</v>
      </c>
      <c r="C47" s="17">
        <f t="shared" si="7"/>
        <v>388</v>
      </c>
      <c r="D47" s="17">
        <f t="shared" si="7"/>
        <v>293</v>
      </c>
      <c r="E47" s="17">
        <f t="shared" si="7"/>
        <v>229</v>
      </c>
      <c r="F47" s="17">
        <f t="shared" si="7"/>
        <v>229</v>
      </c>
      <c r="G47" s="17">
        <f t="shared" si="7"/>
        <v>0</v>
      </c>
      <c r="H47" s="17">
        <f t="shared" si="7"/>
        <v>527</v>
      </c>
      <c r="I47" s="17">
        <f t="shared" si="7"/>
        <v>293</v>
      </c>
      <c r="J47" s="17">
        <f t="shared" si="7"/>
        <v>234</v>
      </c>
    </row>
    <row r="48" spans="1:10" s="13" customFormat="1" ht="13.5">
      <c r="A48" s="16" t="s">
        <v>39</v>
      </c>
      <c r="B48" s="17">
        <f>+IF(kalkulátor!$K$12=1,B47,)</f>
        <v>0</v>
      </c>
      <c r="C48" s="17">
        <f>+IF(kalkulátor!$K$12=1,C47,)</f>
        <v>0</v>
      </c>
      <c r="D48" s="17">
        <f>+IF(kalkulátor!$K$12=1,D47,)</f>
        <v>0</v>
      </c>
      <c r="E48" s="17">
        <f>+IF(kalkulátor!$K$12=1,E47,)</f>
        <v>0</v>
      </c>
      <c r="F48" s="17">
        <f>+IF(kalkulátor!$K$12=1,F47,)</f>
        <v>0</v>
      </c>
      <c r="G48" s="17">
        <f>+IF(kalkulátor!$K$12=1,G47,)</f>
        <v>0</v>
      </c>
      <c r="H48" s="17">
        <f>+IF(kalkulátor!$K$12=1,H47,)</f>
        <v>0</v>
      </c>
      <c r="I48" s="17">
        <f>+IF(kalkulátor!$K$12=1,I47,)</f>
        <v>0</v>
      </c>
      <c r="J48" s="17">
        <f>+IF(kalkulátor!$K$12=1,J47,)</f>
        <v>0</v>
      </c>
    </row>
    <row r="49" spans="1:10" s="13" customFormat="1" ht="13.5">
      <c r="A49" s="16" t="s">
        <v>37</v>
      </c>
      <c r="B49" s="17">
        <f>IF(kalkulátor!$K$6=1,ROUND((B23+B47)/2,),)</f>
        <v>0</v>
      </c>
      <c r="C49" s="17">
        <f>IF(kalkulátor!$K$6=1,ROUND((C23+C47)/2,),)</f>
        <v>0</v>
      </c>
      <c r="D49" s="17">
        <f>IF(kalkulátor!$K$6=1,ROUND((D23+D47)/2,),)</f>
        <v>0</v>
      </c>
      <c r="E49" s="17">
        <f>IF(kalkulátor!$K$6=1,ROUND((E23+E47)/2,),)</f>
        <v>0</v>
      </c>
      <c r="F49" s="17">
        <f>IF(kalkulátor!$K$6=1,ROUND((F23+F47)/2,),)</f>
        <v>0</v>
      </c>
      <c r="G49" s="17">
        <f>IF(kalkulátor!$K$6=1,ROUND((G23+G47)/2,),)</f>
        <v>0</v>
      </c>
      <c r="H49" s="17">
        <f>IF(kalkulátor!$K$6=1,ROUND((H23+H47)/2,),)</f>
        <v>0</v>
      </c>
      <c r="I49" s="17">
        <f>IF(kalkulátor!$K$6=1,ROUND((I23+I47)/2,),)</f>
        <v>0</v>
      </c>
      <c r="J49" s="17">
        <f>IF(kalkulátor!$K$6=1,ROUND((J23+J47)/2,),)</f>
        <v>0</v>
      </c>
    </row>
    <row r="50" spans="1:10" s="13" customFormat="1" ht="13.5">
      <c r="A50" s="16"/>
      <c r="B50" s="17"/>
      <c r="C50" s="17"/>
      <c r="D50" s="17"/>
      <c r="E50" s="17"/>
      <c r="F50" s="17"/>
      <c r="G50" s="17"/>
      <c r="H50" s="17"/>
      <c r="I50" s="17"/>
      <c r="J50" s="17"/>
    </row>
    <row r="52" spans="2:10" ht="13.5">
      <c r="B52" s="8" t="str">
        <f>+kalkulátor!$C$5</f>
        <v>Nyírlugos</v>
      </c>
      <c r="C52" s="8" t="str">
        <f>+kalkulátor!$C$5</f>
        <v>Nyírlugos</v>
      </c>
      <c r="D52" s="8" t="str">
        <f>+kalkulátor!$C$5</f>
        <v>Nyírlugos</v>
      </c>
      <c r="E52" s="8" t="str">
        <f>+CONCATENATE(kalkulátor!$C$5,kalkulátor!$C$6)</f>
        <v>Nyírlugosivóvíz és szennyvíz</v>
      </c>
      <c r="F52" s="8" t="str">
        <f>+CONCATENATE(kalkulátor!$C$5,kalkulátor!$C$6)</f>
        <v>Nyírlugosivóvíz és szennyvíz</v>
      </c>
      <c r="G52" s="8" t="str">
        <f>+CONCATENATE(kalkulátor!$C$5,kalkulátor!$C$6)</f>
        <v>Nyírlugosivóvíz és szennyvíz</v>
      </c>
      <c r="H52" s="8" t="str">
        <f>+CONCATENATE(kalkulátor!$C$5,kalkulátor!$C$6)</f>
        <v>Nyírlugosivóvíz és szennyvíz</v>
      </c>
      <c r="I52" s="8" t="str">
        <f>+CONCATENATE(kalkulátor!$C$5,kalkulátor!$C$6)</f>
        <v>Nyírlugosivóvíz és szennyvíz</v>
      </c>
      <c r="J52" s="8" t="str">
        <f>+CONCATENATE(kalkulátor!$C$5,kalkulátor!$C$6)</f>
        <v>Nyírlugosivóvíz és szennyvíz</v>
      </c>
    </row>
    <row r="53" spans="1:10" ht="13.5">
      <c r="A53" s="7" t="s">
        <v>35</v>
      </c>
      <c r="B53" s="8" t="str">
        <f>+B2</f>
        <v>Ártánd szennyvíz</v>
      </c>
      <c r="C53" s="8" t="str">
        <f>+C2</f>
        <v>Biharkeresztes szennyvíz</v>
      </c>
      <c r="D53" s="8" t="str">
        <f>+D2</f>
        <v>Nyírgelse ivóvíz</v>
      </c>
      <c r="E53" s="8" t="str">
        <f aca="true" t="shared" si="8" ref="E53:J53">+CONCATENATE(E2,E3)</f>
        <v>Nyírlugosivóvíz és szennyvíz</v>
      </c>
      <c r="F53" s="8" t="str">
        <f t="shared" si="8"/>
        <v>Nyírlugosivóvíz</v>
      </c>
      <c r="G53" s="8" t="str">
        <f t="shared" si="8"/>
        <v>Nyírlugosszennyvíz</v>
      </c>
      <c r="H53" s="8" t="str">
        <f t="shared" si="8"/>
        <v>Nyírmihálydiivóvíz és szennyvíz</v>
      </c>
      <c r="I53" s="8" t="str">
        <f t="shared" si="8"/>
        <v>Nyírmihálydiivóvíz</v>
      </c>
      <c r="J53" s="8" t="str">
        <f t="shared" si="8"/>
        <v>Nyírmihálydiszennyvíz</v>
      </c>
    </row>
    <row r="54" spans="1:10" ht="13.5">
      <c r="A54" s="19">
        <f>SUM(B54:J54)</f>
        <v>254</v>
      </c>
      <c r="B54" s="8">
        <f aca="true" t="shared" si="9" ref="B54:J54">+IF(B52=B53,+B24+B48+B49,0)</f>
        <v>0</v>
      </c>
      <c r="C54" s="8">
        <f t="shared" si="9"/>
        <v>0</v>
      </c>
      <c r="D54" s="8">
        <f t="shared" si="9"/>
        <v>0</v>
      </c>
      <c r="E54" s="8">
        <f t="shared" si="9"/>
        <v>254</v>
      </c>
      <c r="F54" s="8">
        <f t="shared" si="9"/>
        <v>0</v>
      </c>
      <c r="G54" s="8">
        <f t="shared" si="9"/>
        <v>0</v>
      </c>
      <c r="H54" s="8">
        <f t="shared" si="9"/>
        <v>0</v>
      </c>
      <c r="I54" s="8">
        <f t="shared" si="9"/>
        <v>0</v>
      </c>
      <c r="J54" s="8">
        <f t="shared" si="9"/>
        <v>0</v>
      </c>
    </row>
  </sheetData>
  <sheetProtection password="DAB7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pane xSplit="1" ySplit="3" topLeftCell="B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4" sqref="B4"/>
    </sheetView>
  </sheetViews>
  <sheetFormatPr defaultColWidth="9.140625" defaultRowHeight="15"/>
  <cols>
    <col min="1" max="1" width="28.00390625" style="7" customWidth="1"/>
    <col min="2" max="10" width="12.00390625" style="8" customWidth="1"/>
    <col min="11" max="16384" width="8.8515625" style="7" customWidth="1"/>
  </cols>
  <sheetData>
    <row r="1" spans="2:10" ht="13.5"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</row>
    <row r="2" spans="2:10" ht="13.5">
      <c r="B2" s="7" t="s">
        <v>45</v>
      </c>
      <c r="C2" s="7" t="s">
        <v>47</v>
      </c>
      <c r="D2" s="7" t="s">
        <v>43</v>
      </c>
      <c r="E2" s="7" t="s">
        <v>13</v>
      </c>
      <c r="F2" s="7" t="s">
        <v>13</v>
      </c>
      <c r="G2" s="7" t="s">
        <v>13</v>
      </c>
      <c r="H2" s="7" t="s">
        <v>3</v>
      </c>
      <c r="I2" s="7" t="s">
        <v>3</v>
      </c>
      <c r="J2" s="7" t="s">
        <v>3</v>
      </c>
    </row>
    <row r="3" spans="1:10" ht="13.5">
      <c r="A3" s="13" t="s">
        <v>14</v>
      </c>
      <c r="B3" s="8" t="s">
        <v>46</v>
      </c>
      <c r="C3" s="8" t="s">
        <v>46</v>
      </c>
      <c r="D3" s="8" t="s">
        <v>18</v>
      </c>
      <c r="E3" s="8" t="s">
        <v>44</v>
      </c>
      <c r="F3" s="8" t="s">
        <v>18</v>
      </c>
      <c r="G3" s="8" t="s">
        <v>46</v>
      </c>
      <c r="H3" s="8" t="s">
        <v>44</v>
      </c>
      <c r="I3" s="8" t="s">
        <v>18</v>
      </c>
      <c r="J3" s="8" t="s">
        <v>46</v>
      </c>
    </row>
    <row r="4" spans="1:10" ht="13.5">
      <c r="A4" s="7" t="s">
        <v>18</v>
      </c>
      <c r="D4" s="9">
        <v>313.8</v>
      </c>
      <c r="E4" s="9">
        <v>307</v>
      </c>
      <c r="F4" s="9">
        <v>307</v>
      </c>
      <c r="G4" s="10"/>
      <c r="H4" s="9">
        <v>313.8</v>
      </c>
      <c r="I4" s="9">
        <v>313.8</v>
      </c>
      <c r="J4" s="12"/>
    </row>
    <row r="5" spans="1:10" ht="13.5">
      <c r="A5" s="7" t="s">
        <v>46</v>
      </c>
      <c r="B5" s="9">
        <v>330.2</v>
      </c>
      <c r="C5" s="9">
        <v>346.6</v>
      </c>
      <c r="E5" s="9">
        <v>320</v>
      </c>
      <c r="F5" s="11"/>
      <c r="G5" s="9">
        <v>320</v>
      </c>
      <c r="H5" s="9">
        <v>337.4</v>
      </c>
      <c r="I5" s="11"/>
      <c r="J5" s="9">
        <v>337.4</v>
      </c>
    </row>
    <row r="6" spans="1:7" ht="13.5">
      <c r="A6" s="7" t="s">
        <v>28</v>
      </c>
      <c r="B6" s="9">
        <v>5.5</v>
      </c>
      <c r="C6" s="9">
        <v>5.5</v>
      </c>
      <c r="E6" s="9">
        <v>5.5</v>
      </c>
      <c r="F6" s="12"/>
      <c r="G6" s="9">
        <v>5.5</v>
      </c>
    </row>
    <row r="7" spans="1:10" ht="13.5">
      <c r="A7" s="13" t="s">
        <v>30</v>
      </c>
      <c r="B7" s="9">
        <f aca="true" t="shared" si="0" ref="B7:J7">SUM(B4:B6)</f>
        <v>335.7</v>
      </c>
      <c r="C7" s="9">
        <f t="shared" si="0"/>
        <v>352.1</v>
      </c>
      <c r="D7" s="9">
        <f t="shared" si="0"/>
        <v>313.8</v>
      </c>
      <c r="E7" s="9">
        <f>SUM(E4:E6)</f>
        <v>632.5</v>
      </c>
      <c r="F7" s="9">
        <f t="shared" si="0"/>
        <v>307</v>
      </c>
      <c r="G7" s="9">
        <f t="shared" si="0"/>
        <v>325.5</v>
      </c>
      <c r="H7" s="9">
        <f t="shared" si="0"/>
        <v>651.2</v>
      </c>
      <c r="I7" s="9">
        <f t="shared" si="0"/>
        <v>313.8</v>
      </c>
      <c r="J7" s="9">
        <f t="shared" si="0"/>
        <v>337.4</v>
      </c>
    </row>
    <row r="8" spans="1:10" s="13" customFormat="1" ht="13.5">
      <c r="A8" s="13" t="s">
        <v>33</v>
      </c>
      <c r="B8" s="20">
        <f>+B7*kalkulátor!$C$21</f>
        <v>0</v>
      </c>
      <c r="C8" s="20">
        <f>+C7*kalkulátor!$C$21</f>
        <v>0</v>
      </c>
      <c r="D8" s="20">
        <f>+D7*kalkulátor!$C$21</f>
        <v>0</v>
      </c>
      <c r="E8" s="20">
        <f>+E7*kalkulátor!$C$21</f>
        <v>0</v>
      </c>
      <c r="F8" s="20">
        <f>+F7*kalkulátor!$C$21</f>
        <v>0</v>
      </c>
      <c r="G8" s="20">
        <f>+G7*kalkulátor!$C$21</f>
        <v>0</v>
      </c>
      <c r="H8" s="20">
        <f>+H7*kalkulátor!$C$21</f>
        <v>0</v>
      </c>
      <c r="I8" s="20">
        <f>+I7*kalkulátor!$C$21</f>
        <v>0</v>
      </c>
      <c r="J8" s="20">
        <f>+J7*kalkulátor!$C$21</f>
        <v>0</v>
      </c>
    </row>
    <row r="9" spans="1:10" ht="13.5">
      <c r="A9" s="13" t="s">
        <v>29</v>
      </c>
      <c r="B9" s="10"/>
      <c r="C9" s="10"/>
      <c r="D9" s="9">
        <v>256.4</v>
      </c>
      <c r="E9" s="9">
        <v>200</v>
      </c>
      <c r="F9" s="9">
        <v>200</v>
      </c>
      <c r="G9" s="10"/>
      <c r="H9" s="9">
        <v>256.4</v>
      </c>
      <c r="I9" s="9">
        <v>256.4</v>
      </c>
      <c r="J9" s="10"/>
    </row>
    <row r="10" ht="13.5">
      <c r="A10" s="7" t="s">
        <v>22</v>
      </c>
    </row>
    <row r="11" ht="13.5">
      <c r="A11" s="7" t="s">
        <v>23</v>
      </c>
    </row>
    <row r="12" ht="13.5">
      <c r="A12" s="7" t="s">
        <v>24</v>
      </c>
    </row>
    <row r="13" ht="13.5">
      <c r="A13" s="7" t="s">
        <v>25</v>
      </c>
    </row>
    <row r="14" ht="13.5">
      <c r="A14" s="7" t="s">
        <v>26</v>
      </c>
    </row>
    <row r="15" spans="1:10" ht="13.5">
      <c r="A15" s="13" t="s">
        <v>48</v>
      </c>
      <c r="B15" s="9">
        <v>359</v>
      </c>
      <c r="C15" s="9">
        <v>339.5</v>
      </c>
      <c r="D15" s="10"/>
      <c r="E15" s="10"/>
      <c r="F15" s="10"/>
      <c r="G15" s="10"/>
      <c r="H15" s="9">
        <v>205.1</v>
      </c>
      <c r="I15" s="10"/>
      <c r="J15" s="9">
        <v>205.1</v>
      </c>
    </row>
    <row r="16" ht="13.5">
      <c r="A16" s="7" t="s">
        <v>22</v>
      </c>
    </row>
    <row r="17" ht="13.5">
      <c r="A17" s="7" t="s">
        <v>23</v>
      </c>
    </row>
    <row r="18" ht="13.5">
      <c r="A18" s="7" t="s">
        <v>24</v>
      </c>
    </row>
    <row r="19" ht="13.5">
      <c r="A19" s="7" t="s">
        <v>25</v>
      </c>
    </row>
    <row r="20" ht="13.5">
      <c r="A20" s="7" t="s">
        <v>26</v>
      </c>
    </row>
    <row r="21" spans="1:10" s="13" customFormat="1" ht="13.5">
      <c r="A21" s="13" t="s">
        <v>32</v>
      </c>
      <c r="B21" s="14">
        <f>(B9+B15)</f>
        <v>359</v>
      </c>
      <c r="C21" s="14">
        <f aca="true" t="shared" si="1" ref="C21:J21">(C9+C15)</f>
        <v>339.5</v>
      </c>
      <c r="D21" s="14">
        <f t="shared" si="1"/>
        <v>256.4</v>
      </c>
      <c r="E21" s="14">
        <f t="shared" si="1"/>
        <v>200</v>
      </c>
      <c r="F21" s="14">
        <f t="shared" si="1"/>
        <v>200</v>
      </c>
      <c r="G21" s="14">
        <f t="shared" si="1"/>
        <v>0</v>
      </c>
      <c r="H21" s="14">
        <f t="shared" si="1"/>
        <v>461.5</v>
      </c>
      <c r="I21" s="14">
        <f t="shared" si="1"/>
        <v>256.4</v>
      </c>
      <c r="J21" s="14">
        <f t="shared" si="1"/>
        <v>205.1</v>
      </c>
    </row>
    <row r="22" spans="1:10" ht="13.5">
      <c r="A22" s="15" t="s">
        <v>31</v>
      </c>
      <c r="B22" s="8">
        <f>+B8+B21</f>
        <v>359</v>
      </c>
      <c r="C22" s="8">
        <f aca="true" t="shared" si="2" ref="C22:J22">+C8+C21</f>
        <v>339.5</v>
      </c>
      <c r="D22" s="8">
        <f t="shared" si="2"/>
        <v>256.4</v>
      </c>
      <c r="E22" s="8">
        <f t="shared" si="2"/>
        <v>200</v>
      </c>
      <c r="F22" s="8">
        <f t="shared" si="2"/>
        <v>200</v>
      </c>
      <c r="G22" s="8">
        <f t="shared" si="2"/>
        <v>0</v>
      </c>
      <c r="H22" s="8">
        <f t="shared" si="2"/>
        <v>461.5</v>
      </c>
      <c r="I22" s="8">
        <f t="shared" si="2"/>
        <v>256.4</v>
      </c>
      <c r="J22" s="8">
        <f t="shared" si="2"/>
        <v>205.1</v>
      </c>
    </row>
    <row r="23" spans="1:10" s="13" customFormat="1" ht="13.5">
      <c r="A23" s="16" t="s">
        <v>36</v>
      </c>
      <c r="B23" s="17">
        <f aca="true" t="shared" si="3" ref="B23:J23">ROUND(B22*1.27,)</f>
        <v>456</v>
      </c>
      <c r="C23" s="17">
        <f t="shared" si="3"/>
        <v>431</v>
      </c>
      <c r="D23" s="17">
        <f t="shared" si="3"/>
        <v>326</v>
      </c>
      <c r="E23" s="17">
        <f t="shared" si="3"/>
        <v>254</v>
      </c>
      <c r="F23" s="17">
        <f t="shared" si="3"/>
        <v>254</v>
      </c>
      <c r="G23" s="17">
        <f t="shared" si="3"/>
        <v>0</v>
      </c>
      <c r="H23" s="17">
        <f t="shared" si="3"/>
        <v>586</v>
      </c>
      <c r="I23" s="17">
        <f t="shared" si="3"/>
        <v>326</v>
      </c>
      <c r="J23" s="17">
        <f t="shared" si="3"/>
        <v>260</v>
      </c>
    </row>
    <row r="24" spans="1:10" s="13" customFormat="1" ht="13.5">
      <c r="A24" s="16" t="s">
        <v>38</v>
      </c>
      <c r="B24" s="17">
        <f>+IF(kalkulátor!$M$1=1,B23,)</f>
        <v>456</v>
      </c>
      <c r="C24" s="17">
        <f>+IF(kalkulátor!$M$1=1,C23,)</f>
        <v>431</v>
      </c>
      <c r="D24" s="17">
        <f>+IF(kalkulátor!$M$1=1,D23,)</f>
        <v>326</v>
      </c>
      <c r="E24" s="17">
        <f>+IF(kalkulátor!$M$1=1,E23,)</f>
        <v>254</v>
      </c>
      <c r="F24" s="17">
        <f>+IF(kalkulátor!$M$1=1,F23,)</f>
        <v>254</v>
      </c>
      <c r="G24" s="17">
        <f>+IF(kalkulátor!$M$1=1,G23,)</f>
        <v>0</v>
      </c>
      <c r="H24" s="17">
        <f>+IF(kalkulátor!$M$1=1,H23,)</f>
        <v>586</v>
      </c>
      <c r="I24" s="17">
        <f>+IF(kalkulátor!$M$1=1,I23,)</f>
        <v>326</v>
      </c>
      <c r="J24" s="17">
        <f>+IF(kalkulátor!$M$1=1,J23,)</f>
        <v>260</v>
      </c>
    </row>
    <row r="25" ht="13.5">
      <c r="A25" s="15"/>
    </row>
    <row r="26" spans="2:10" ht="13.5">
      <c r="B26" s="7" t="s">
        <v>45</v>
      </c>
      <c r="C26" s="7" t="s">
        <v>47</v>
      </c>
      <c r="D26" s="7" t="s">
        <v>43</v>
      </c>
      <c r="E26" s="7" t="s">
        <v>13</v>
      </c>
      <c r="F26" s="7" t="s">
        <v>13</v>
      </c>
      <c r="G26" s="7" t="s">
        <v>13</v>
      </c>
      <c r="H26" s="7" t="s">
        <v>3</v>
      </c>
      <c r="I26" s="7" t="s">
        <v>3</v>
      </c>
      <c r="J26" s="7" t="s">
        <v>3</v>
      </c>
    </row>
    <row r="27" spans="1:10" ht="13.5">
      <c r="A27" s="13" t="s">
        <v>15</v>
      </c>
      <c r="B27" s="8" t="s">
        <v>46</v>
      </c>
      <c r="C27" s="8" t="s">
        <v>46</v>
      </c>
      <c r="D27" s="8" t="s">
        <v>18</v>
      </c>
      <c r="E27" s="8" t="s">
        <v>44</v>
      </c>
      <c r="F27" s="8" t="s">
        <v>18</v>
      </c>
      <c r="G27" s="8" t="s">
        <v>46</v>
      </c>
      <c r="H27" s="8" t="s">
        <v>44</v>
      </c>
      <c r="I27" s="8" t="s">
        <v>18</v>
      </c>
      <c r="J27" s="8" t="s">
        <v>46</v>
      </c>
    </row>
    <row r="28" spans="1:10" ht="13.5">
      <c r="A28" s="7" t="s">
        <v>18</v>
      </c>
      <c r="D28" s="9">
        <v>282.42</v>
      </c>
      <c r="E28" s="9">
        <v>276.3</v>
      </c>
      <c r="F28" s="9">
        <v>276.3</v>
      </c>
      <c r="G28" s="10"/>
      <c r="H28" s="9">
        <v>282.42</v>
      </c>
      <c r="I28" s="9">
        <v>282.42</v>
      </c>
      <c r="J28" s="12"/>
    </row>
    <row r="29" spans="1:10" ht="13.5">
      <c r="A29" s="7" t="s">
        <v>46</v>
      </c>
      <c r="B29" s="9">
        <v>297.18</v>
      </c>
      <c r="C29" s="9">
        <v>311.94000000000005</v>
      </c>
      <c r="E29" s="9">
        <v>288</v>
      </c>
      <c r="F29" s="11"/>
      <c r="G29" s="9">
        <v>288</v>
      </c>
      <c r="H29" s="9">
        <v>303.65999999999997</v>
      </c>
      <c r="I29" s="11"/>
      <c r="J29" s="9">
        <v>303.65999999999997</v>
      </c>
    </row>
    <row r="30" spans="1:7" ht="13.5">
      <c r="A30" s="7" t="s">
        <v>28</v>
      </c>
      <c r="B30" s="9">
        <v>4.95</v>
      </c>
      <c r="C30" s="9">
        <v>4.95</v>
      </c>
      <c r="E30" s="9">
        <v>4.95</v>
      </c>
      <c r="F30" s="12"/>
      <c r="G30" s="9">
        <v>4.95</v>
      </c>
    </row>
    <row r="31" spans="1:10" ht="13.5">
      <c r="A31" s="13" t="s">
        <v>30</v>
      </c>
      <c r="B31" s="9">
        <f aca="true" t="shared" si="4" ref="B31:J31">SUM(B28:B30)</f>
        <v>302.13</v>
      </c>
      <c r="C31" s="9">
        <f t="shared" si="4"/>
        <v>316.89000000000004</v>
      </c>
      <c r="D31" s="9">
        <f t="shared" si="4"/>
        <v>282.42</v>
      </c>
      <c r="E31" s="9">
        <f t="shared" si="4"/>
        <v>569.25</v>
      </c>
      <c r="F31" s="9">
        <f t="shared" si="4"/>
        <v>276.3</v>
      </c>
      <c r="G31" s="9">
        <f t="shared" si="4"/>
        <v>292.95</v>
      </c>
      <c r="H31" s="9">
        <f t="shared" si="4"/>
        <v>586.0799999999999</v>
      </c>
      <c r="I31" s="9">
        <f t="shared" si="4"/>
        <v>282.42</v>
      </c>
      <c r="J31" s="9">
        <f t="shared" si="4"/>
        <v>303.65999999999997</v>
      </c>
    </row>
    <row r="32" spans="1:10" s="13" customFormat="1" ht="13.5">
      <c r="A32" s="13" t="s">
        <v>33</v>
      </c>
      <c r="B32" s="20">
        <f>+B31*kalkulátor!$C$21</f>
        <v>0</v>
      </c>
      <c r="C32" s="20">
        <f>+C31*kalkulátor!$C$21</f>
        <v>0</v>
      </c>
      <c r="D32" s="20">
        <f>+D31*kalkulátor!$C$21</f>
        <v>0</v>
      </c>
      <c r="E32" s="20">
        <f>+E31*kalkulátor!$C$21</f>
        <v>0</v>
      </c>
      <c r="F32" s="20">
        <f>+F31*kalkulátor!$C$21</f>
        <v>0</v>
      </c>
      <c r="G32" s="20">
        <f>+G31*kalkulátor!$C$21</f>
        <v>0</v>
      </c>
      <c r="H32" s="20">
        <f>+H31*kalkulátor!$C$21</f>
        <v>0</v>
      </c>
      <c r="I32" s="20">
        <f>+I31*kalkulátor!$C$21</f>
        <v>0</v>
      </c>
      <c r="J32" s="20">
        <f>+J31*kalkulátor!$C$21</f>
        <v>0</v>
      </c>
    </row>
    <row r="33" spans="1:10" ht="13.5">
      <c r="A33" s="13" t="s">
        <v>29</v>
      </c>
      <c r="B33" s="10"/>
      <c r="C33" s="10"/>
      <c r="D33" s="9">
        <v>230.76</v>
      </c>
      <c r="E33" s="9">
        <v>180</v>
      </c>
      <c r="F33" s="9">
        <v>180</v>
      </c>
      <c r="G33" s="10"/>
      <c r="H33" s="9">
        <v>230.76</v>
      </c>
      <c r="I33" s="9">
        <v>230.76</v>
      </c>
      <c r="J33" s="10"/>
    </row>
    <row r="34" ht="13.5">
      <c r="A34" s="7" t="s">
        <v>22</v>
      </c>
    </row>
    <row r="35" ht="13.5">
      <c r="A35" s="7" t="s">
        <v>23</v>
      </c>
    </row>
    <row r="36" ht="13.5">
      <c r="A36" s="7" t="s">
        <v>24</v>
      </c>
    </row>
    <row r="37" ht="13.5">
      <c r="A37" s="7" t="s">
        <v>25</v>
      </c>
    </row>
    <row r="38" ht="13.5">
      <c r="A38" s="7" t="s">
        <v>26</v>
      </c>
    </row>
    <row r="39" spans="1:10" ht="13.5">
      <c r="A39" s="13" t="s">
        <v>48</v>
      </c>
      <c r="B39" s="9">
        <v>323.1</v>
      </c>
      <c r="C39" s="9">
        <v>305.55</v>
      </c>
      <c r="D39" s="10"/>
      <c r="E39" s="10"/>
      <c r="F39" s="10"/>
      <c r="G39" s="10"/>
      <c r="H39" s="9">
        <v>184.59</v>
      </c>
      <c r="I39" s="10"/>
      <c r="J39" s="9">
        <v>184.59</v>
      </c>
    </row>
    <row r="40" ht="13.5">
      <c r="A40" s="7" t="s">
        <v>22</v>
      </c>
    </row>
    <row r="41" ht="13.5">
      <c r="A41" s="7" t="s">
        <v>23</v>
      </c>
    </row>
    <row r="42" ht="13.5">
      <c r="A42" s="7" t="s">
        <v>24</v>
      </c>
    </row>
    <row r="43" ht="13.5">
      <c r="A43" s="7" t="s">
        <v>25</v>
      </c>
    </row>
    <row r="44" ht="13.5">
      <c r="A44" s="7" t="s">
        <v>26</v>
      </c>
    </row>
    <row r="45" spans="1:10" s="13" customFormat="1" ht="13.5">
      <c r="A45" s="13" t="s">
        <v>32</v>
      </c>
      <c r="B45" s="14">
        <f>(B33+B39)</f>
        <v>323.1</v>
      </c>
      <c r="C45" s="14">
        <f aca="true" t="shared" si="5" ref="C45:J45">(C33+C39)</f>
        <v>305.55</v>
      </c>
      <c r="D45" s="14">
        <f t="shared" si="5"/>
        <v>230.76</v>
      </c>
      <c r="E45" s="14">
        <f t="shared" si="5"/>
        <v>180</v>
      </c>
      <c r="F45" s="14">
        <f t="shared" si="5"/>
        <v>180</v>
      </c>
      <c r="G45" s="14">
        <f t="shared" si="5"/>
        <v>0</v>
      </c>
      <c r="H45" s="14">
        <f t="shared" si="5"/>
        <v>415.35</v>
      </c>
      <c r="I45" s="14">
        <f t="shared" si="5"/>
        <v>230.76</v>
      </c>
      <c r="J45" s="14">
        <f t="shared" si="5"/>
        <v>184.59</v>
      </c>
    </row>
    <row r="46" spans="1:10" ht="13.5">
      <c r="A46" s="15" t="s">
        <v>31</v>
      </c>
      <c r="B46" s="8">
        <f aca="true" t="shared" si="6" ref="B46:J46">+B32+B45</f>
        <v>323.1</v>
      </c>
      <c r="C46" s="8">
        <f t="shared" si="6"/>
        <v>305.55</v>
      </c>
      <c r="D46" s="8">
        <f t="shared" si="6"/>
        <v>230.76</v>
      </c>
      <c r="E46" s="8">
        <f t="shared" si="6"/>
        <v>180</v>
      </c>
      <c r="F46" s="8">
        <f t="shared" si="6"/>
        <v>180</v>
      </c>
      <c r="G46" s="8">
        <f t="shared" si="6"/>
        <v>0</v>
      </c>
      <c r="H46" s="8">
        <f t="shared" si="6"/>
        <v>415.35</v>
      </c>
      <c r="I46" s="8">
        <f t="shared" si="6"/>
        <v>230.76</v>
      </c>
      <c r="J46" s="8">
        <f t="shared" si="6"/>
        <v>184.59</v>
      </c>
    </row>
    <row r="47" spans="1:10" s="13" customFormat="1" ht="13.5">
      <c r="A47" s="16" t="s">
        <v>34</v>
      </c>
      <c r="B47" s="17">
        <f aca="true" t="shared" si="7" ref="B47:J47">ROUND(B46*1.27,)</f>
        <v>410</v>
      </c>
      <c r="C47" s="17">
        <f t="shared" si="7"/>
        <v>388</v>
      </c>
      <c r="D47" s="17">
        <f t="shared" si="7"/>
        <v>293</v>
      </c>
      <c r="E47" s="17">
        <f t="shared" si="7"/>
        <v>229</v>
      </c>
      <c r="F47" s="17">
        <f t="shared" si="7"/>
        <v>229</v>
      </c>
      <c r="G47" s="17">
        <f t="shared" si="7"/>
        <v>0</v>
      </c>
      <c r="H47" s="17">
        <f t="shared" si="7"/>
        <v>527</v>
      </c>
      <c r="I47" s="17">
        <f t="shared" si="7"/>
        <v>293</v>
      </c>
      <c r="J47" s="17">
        <f t="shared" si="7"/>
        <v>234</v>
      </c>
    </row>
    <row r="48" spans="1:10" s="13" customFormat="1" ht="13.5">
      <c r="A48" s="16" t="s">
        <v>39</v>
      </c>
      <c r="B48" s="17">
        <f>+IF(kalkulátor!$M$12=1,B47,)</f>
        <v>0</v>
      </c>
      <c r="C48" s="17">
        <f>+IF(kalkulátor!$M$12=1,C47,)</f>
        <v>0</v>
      </c>
      <c r="D48" s="17">
        <f>+IF(kalkulátor!$M$12=1,D47,)</f>
        <v>0</v>
      </c>
      <c r="E48" s="17">
        <f>+IF(kalkulátor!$M$12=1,E47,)</f>
        <v>0</v>
      </c>
      <c r="F48" s="17">
        <f>+IF(kalkulátor!$M$12=1,F47,)</f>
        <v>0</v>
      </c>
      <c r="G48" s="17">
        <f>+IF(kalkulátor!$M$12=1,G47,)</f>
        <v>0</v>
      </c>
      <c r="H48" s="17">
        <f>+IF(kalkulátor!$M$12=1,H47,)</f>
        <v>0</v>
      </c>
      <c r="I48" s="17">
        <f>+IF(kalkulátor!$M$12=1,I47,)</f>
        <v>0</v>
      </c>
      <c r="J48" s="17">
        <f>+IF(kalkulátor!$M$12=1,J47,)</f>
        <v>0</v>
      </c>
    </row>
    <row r="49" spans="1:10" s="13" customFormat="1" ht="13.5">
      <c r="A49" s="16"/>
      <c r="B49" s="17"/>
      <c r="C49" s="17"/>
      <c r="D49" s="17"/>
      <c r="E49" s="17"/>
      <c r="F49" s="17"/>
      <c r="G49" s="17"/>
      <c r="H49" s="17"/>
      <c r="I49" s="17"/>
      <c r="J49" s="17"/>
    </row>
    <row r="51" spans="2:11" ht="13.5">
      <c r="B51" s="8" t="str">
        <f>+kalkulátor!$C$18</f>
        <v>Nyírlugos</v>
      </c>
      <c r="C51" s="8" t="str">
        <f>+kalkulátor!$C$18</f>
        <v>Nyírlugos</v>
      </c>
      <c r="D51" s="8" t="str">
        <f>+kalkulátor!$C$18</f>
        <v>Nyírlugos</v>
      </c>
      <c r="E51" s="8" t="str">
        <f>+CONCATENATE(kalkulátor!$C$18,kalkulátor!$C$19)</f>
        <v>Nyírlugosivóvíz és szennyvíz</v>
      </c>
      <c r="F51" s="8" t="str">
        <f>+CONCATENATE(kalkulátor!$C$18,kalkulátor!$C$19)</f>
        <v>Nyírlugosivóvíz és szennyvíz</v>
      </c>
      <c r="G51" s="8" t="str">
        <f>+CONCATENATE(kalkulátor!$C$18,kalkulátor!$C$19)</f>
        <v>Nyírlugosivóvíz és szennyvíz</v>
      </c>
      <c r="H51" s="8" t="str">
        <f>+CONCATENATE(kalkulátor!$C$18,kalkulátor!$C$19)</f>
        <v>Nyírlugosivóvíz és szennyvíz</v>
      </c>
      <c r="I51" s="8" t="str">
        <f>+CONCATENATE(kalkulátor!$C$18,kalkulátor!$C$19)</f>
        <v>Nyírlugosivóvíz és szennyvíz</v>
      </c>
      <c r="J51" s="8" t="str">
        <f>+CONCATENATE(kalkulátor!$C$18,kalkulátor!$C$19)</f>
        <v>Nyírlugosivóvíz és szennyvíz</v>
      </c>
      <c r="K51" s="8"/>
    </row>
    <row r="52" spans="1:10" ht="13.5">
      <c r="A52" s="7" t="s">
        <v>35</v>
      </c>
      <c r="B52" s="8" t="str">
        <f>+B2</f>
        <v>Ártánd szennyvíz</v>
      </c>
      <c r="C52" s="8" t="str">
        <f>+C2</f>
        <v>Biharkeresztes szennyvíz</v>
      </c>
      <c r="D52" s="8" t="str">
        <f>+D2</f>
        <v>Nyírgelse ivóvíz</v>
      </c>
      <c r="E52" s="8" t="str">
        <f aca="true" t="shared" si="8" ref="E52:J52">+CONCATENATE(E2,E3)</f>
        <v>Nyírlugosivóvíz és szennyvíz</v>
      </c>
      <c r="F52" s="8" t="str">
        <f t="shared" si="8"/>
        <v>Nyírlugosivóvíz</v>
      </c>
      <c r="G52" s="8" t="str">
        <f t="shared" si="8"/>
        <v>Nyírlugosszennyvíz</v>
      </c>
      <c r="H52" s="8" t="str">
        <f t="shared" si="8"/>
        <v>Nyírmihálydiivóvíz és szennyvíz</v>
      </c>
      <c r="I52" s="8" t="str">
        <f t="shared" si="8"/>
        <v>Nyírmihálydiivóvíz</v>
      </c>
      <c r="J52" s="8" t="str">
        <f t="shared" si="8"/>
        <v>Nyírmihálydiszennyvíz</v>
      </c>
    </row>
    <row r="53" spans="1:10" ht="13.5">
      <c r="A53" s="19">
        <f>SUM(B53:J53)</f>
        <v>254</v>
      </c>
      <c r="B53" s="8">
        <f>+IF(B51=B52,B24+B48,0)</f>
        <v>0</v>
      </c>
      <c r="C53" s="8">
        <f aca="true" t="shared" si="9" ref="C53:J53">+IF(C51=C52,C24+C48,0)</f>
        <v>0</v>
      </c>
      <c r="D53" s="8">
        <f t="shared" si="9"/>
        <v>0</v>
      </c>
      <c r="E53" s="8">
        <f t="shared" si="9"/>
        <v>254</v>
      </c>
      <c r="F53" s="8">
        <f t="shared" si="9"/>
        <v>0</v>
      </c>
      <c r="G53" s="8">
        <f t="shared" si="9"/>
        <v>0</v>
      </c>
      <c r="H53" s="8">
        <f t="shared" si="9"/>
        <v>0</v>
      </c>
      <c r="I53" s="8">
        <f t="shared" si="9"/>
        <v>0</v>
      </c>
      <c r="J53" s="8">
        <f t="shared" si="9"/>
        <v>0</v>
      </c>
    </row>
  </sheetData>
  <sheetProtection password="DAB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herbak</dc:creator>
  <cp:keywords/>
  <dc:description/>
  <cp:lastModifiedBy>herbak</cp:lastModifiedBy>
  <cp:lastPrinted>2013-06-07T09:58:24Z</cp:lastPrinted>
  <dcterms:created xsi:type="dcterms:W3CDTF">2013-06-05T13:26:08Z</dcterms:created>
  <dcterms:modified xsi:type="dcterms:W3CDTF">2013-06-25T11:39:32Z</dcterms:modified>
  <cp:category/>
  <cp:version/>
  <cp:contentType/>
  <cp:contentStatus/>
</cp:coreProperties>
</file>